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2"/>
  <workbookPr/>
  <xr:revisionPtr revIDLastSave="1" documentId="11_211C435D81969E9CCB8318FDE209ED80FDD38B9A" xr6:coauthVersionLast="47" xr6:coauthVersionMax="47" xr10:uidLastSave="{4D0EDD51-5D16-4D5D-A428-733D1A335DC0}"/>
  <bookViews>
    <workbookView showSheetTabs="0" xWindow="0" yWindow="0" windowWidth="24000" windowHeight="11025" activeTab="1" xr2:uid="{00000000-000D-0000-FFFF-FFFF00000000}"/>
  </bookViews>
  <sheets>
    <sheet name="Apraksts" sheetId="13" r:id="rId1"/>
    <sheet name="Saimniecības dati" sheetId="4" r:id="rId2"/>
    <sheet name="Rezultāti" sheetId="15" r:id="rId3"/>
    <sheet name="Skaidrojumi" sheetId="12" r:id="rId4"/>
    <sheet name="Aprēķini" sheetId="10" state="hidden" r:id="rId5"/>
  </sheets>
  <externalReferences>
    <externalReference r:id="rId6"/>
    <externalReference r:id="rId7"/>
    <externalReference r:id="rId8"/>
    <externalReference r:id="rId9"/>
    <externalReference r:id="rId10"/>
    <externalReference r:id="rId11"/>
    <externalReference r:id="rId12"/>
  </externalReferences>
  <definedNames>
    <definedName name="__DemandLoad">TRUE</definedName>
    <definedName name="_1.v.__svērtais_vidējais__2008.g">#REF!</definedName>
    <definedName name="_2.v.__svērtais_vidējais__2008.g">#REF!</definedName>
    <definedName name="_sid2">#REF!</definedName>
    <definedName name="_sid3">#REF!</definedName>
    <definedName name="_tab1">'[1]datu ievads1'!#REF!</definedName>
    <definedName name="_tab5">#REF!</definedName>
    <definedName name="_tab6">#REF!</definedName>
    <definedName name="_tab7">#REF!</definedName>
    <definedName name="_tab8">#REF!</definedName>
    <definedName name="aftCOC">[2]After!$K$272</definedName>
    <definedName name="akc_1">#REF!</definedName>
    <definedName name="akc_2">#REF!</definedName>
    <definedName name="akc_3">#REF!</definedName>
    <definedName name="akc_4">#REF!</definedName>
    <definedName name="akc_5">#REF!</definedName>
    <definedName name="akt_1">#REF!</definedName>
    <definedName name="akt_2">#REF!</definedName>
    <definedName name="akt_3">#REF!</definedName>
    <definedName name="akt_4">#REF!</definedName>
    <definedName name="akt_5">#REF!</definedName>
    <definedName name="apr_2">[3]Pašizmaksa!$C$43</definedName>
    <definedName name="aram_1">#REF!</definedName>
    <definedName name="aram_2">#REF!</definedName>
    <definedName name="aram_3">#REF!</definedName>
    <definedName name="aram_4">#REF!</definedName>
    <definedName name="aram_5">#REF!</definedName>
    <definedName name="atb_summa_1_1">#REF!</definedName>
    <definedName name="atb_summa_1_2">#REF!</definedName>
    <definedName name="atb_summa_1_3">#REF!</definedName>
    <definedName name="atb_summa_1_4">#REF!</definedName>
    <definedName name="atb_summa_1_5">#REF!</definedName>
    <definedName name="atb_summa_2_1">#REF!</definedName>
    <definedName name="atb_summa_2_2">#REF!</definedName>
    <definedName name="atb_summa_2_3">#REF!</definedName>
    <definedName name="atb_summa_2_4">#REF!</definedName>
    <definedName name="atb_summa_2_5">#REF!</definedName>
    <definedName name="atb_summa_3_1">#REF!</definedName>
    <definedName name="atb_summa_3_2">#REF!</definedName>
    <definedName name="atb_summa_3_3">#REF!</definedName>
    <definedName name="atb_summa_3_4">#REF!</definedName>
    <definedName name="atb_summa_3_5">#REF!</definedName>
    <definedName name="atb_summa_4_1">#REF!</definedName>
    <definedName name="atb_summa_4_2">#REF!</definedName>
    <definedName name="atb_summa_4_3">#REF!</definedName>
    <definedName name="atb_summa_4_4">#REF!</definedName>
    <definedName name="atb_summa_4_5">#REF!</definedName>
    <definedName name="atb_summa_5_1">#REF!</definedName>
    <definedName name="atb_summa_5_2">#REF!</definedName>
    <definedName name="atb_summa_5_3">#REF!</definedName>
    <definedName name="atb_summa_5_4">#REF!</definedName>
    <definedName name="atb_summa_5_5">#REF!</definedName>
    <definedName name="atbalsts_1_1">#REF!</definedName>
    <definedName name="atbalsts_1_2">#REF!</definedName>
    <definedName name="atbalsts_1_3">#REF!</definedName>
    <definedName name="atbalsts_1_4">#REF!</definedName>
    <definedName name="atbalsts_1_5">#REF!</definedName>
    <definedName name="atbalsts_2_1">#REF!</definedName>
    <definedName name="atbalsts_2_2">#REF!</definedName>
    <definedName name="atbalsts_2_3">#REF!</definedName>
    <definedName name="atbalsts_2_4">#REF!</definedName>
    <definedName name="atbalsts_2_5">#REF!</definedName>
    <definedName name="atbalsts_3_1">#REF!</definedName>
    <definedName name="atbalsts_3_2">#REF!</definedName>
    <definedName name="atbalsts_3_3">#REF!</definedName>
    <definedName name="atbalsts_3_4">#REF!</definedName>
    <definedName name="atbalsts_3_5">#REF!</definedName>
    <definedName name="atbalsts_4_1">#REF!</definedName>
    <definedName name="atbalsts_4_2">#REF!</definedName>
    <definedName name="atbalsts_4_3">#REF!</definedName>
    <definedName name="atbalsts_4_4">#REF!</definedName>
    <definedName name="atbalsts_4_5">#REF!</definedName>
    <definedName name="atbalsts_5_1">#REF!</definedName>
    <definedName name="atbalsts_5_2">#REF!</definedName>
    <definedName name="atbalsts_5_3">#REF!</definedName>
    <definedName name="atbalsts_5_4">#REF!</definedName>
    <definedName name="atbalsts_5_5">#REF!</definedName>
    <definedName name="aug_1_1">#REF!</definedName>
    <definedName name="aug_1_2">#REF!</definedName>
    <definedName name="aug_1_3">#REF!</definedName>
    <definedName name="aug_1_4">#REF!</definedName>
    <definedName name="aug_1_5">#REF!</definedName>
    <definedName name="aug_2_1">#REF!</definedName>
    <definedName name="aug_2_2">#REF!</definedName>
    <definedName name="aug_2_3">#REF!</definedName>
    <definedName name="aug_2_4">#REF!</definedName>
    <definedName name="aug_2_5">#REF!</definedName>
    <definedName name="aug_3_1">#REF!</definedName>
    <definedName name="aug_3_2">#REF!</definedName>
    <definedName name="aug_3_3">#REF!</definedName>
    <definedName name="aug_3_4">#REF!</definedName>
    <definedName name="aug_3_5">#REF!</definedName>
    <definedName name="aug_4_1">#REF!</definedName>
    <definedName name="aug_4_2">#REF!</definedName>
    <definedName name="aug_4_3">#REF!</definedName>
    <definedName name="aug_4_4">#REF!</definedName>
    <definedName name="aug_4_5">#REF!</definedName>
    <definedName name="aug_5_1">#REF!</definedName>
    <definedName name="aug_5_2">#REF!</definedName>
    <definedName name="aug_5_3">#REF!</definedName>
    <definedName name="aug_5_4">#REF!</definedName>
    <definedName name="aug_5_5">#REF!</definedName>
    <definedName name="aug_6_1">#REF!</definedName>
    <definedName name="aug_6_2">#REF!</definedName>
    <definedName name="aug_6_3">#REF!</definedName>
    <definedName name="aug_6_4">#REF!</definedName>
    <definedName name="aug_6_5">#REF!</definedName>
    <definedName name="aug_7_1">#REF!</definedName>
    <definedName name="aug_7_2">#REF!</definedName>
    <definedName name="aug_7_3">#REF!</definedName>
    <definedName name="aug_7_4">#REF!</definedName>
    <definedName name="aug_7_5">#REF!</definedName>
    <definedName name="aug_dzd_1_1">#REF!</definedName>
    <definedName name="aug_dzd_1_2">#REF!</definedName>
    <definedName name="aug_dzd_1_3">#REF!</definedName>
    <definedName name="aug_dzd_1_4">#REF!</definedName>
    <definedName name="aug_dzd_1_5">#REF!</definedName>
    <definedName name="aug_dzd_2_1">#REF!</definedName>
    <definedName name="aug_dzd_2_2">#REF!</definedName>
    <definedName name="aug_dzd_2_3">#REF!</definedName>
    <definedName name="aug_dzd_2_4">#REF!</definedName>
    <definedName name="aug_dzd_2_5">#REF!</definedName>
    <definedName name="aug_dzd_3_1">#REF!</definedName>
    <definedName name="aug_dzd_3_2">#REF!</definedName>
    <definedName name="aug_dzd_3_3">#REF!</definedName>
    <definedName name="aug_dzd_3_4">#REF!</definedName>
    <definedName name="aug_dzd_3_5">#REF!</definedName>
    <definedName name="aug_dzd_4_1">#REF!</definedName>
    <definedName name="aug_dzd_4_2">#REF!</definedName>
    <definedName name="aug_dzd_4_3">#REF!</definedName>
    <definedName name="aug_dzd_4_4">#REF!</definedName>
    <definedName name="aug_dzd_4_5">#REF!</definedName>
    <definedName name="aug_dzd_5_1">#REF!</definedName>
    <definedName name="aug_dzd_5_2">#REF!</definedName>
    <definedName name="aug_dzd_5_3">#REF!</definedName>
    <definedName name="aug_dzd_5_4">#REF!</definedName>
    <definedName name="aug_dzd_5_5">#REF!</definedName>
    <definedName name="aug_dzd_6_1">#REF!</definedName>
    <definedName name="aug_dzd_6_2">#REF!</definedName>
    <definedName name="aug_dzd_6_3">#REF!</definedName>
    <definedName name="aug_dzd_6_4">#REF!</definedName>
    <definedName name="aug_dzd_6_5">#REF!</definedName>
    <definedName name="aug_dzd_7_1">#REF!</definedName>
    <definedName name="aug_dzd_7_2">#REF!</definedName>
    <definedName name="aug_dzd_7_3">#REF!</definedName>
    <definedName name="aug_dzd_7_4">#REF!</definedName>
    <definedName name="aug_dzd_7_5">#REF!</definedName>
    <definedName name="aug_mer_1_1">#REF!</definedName>
    <definedName name="aug_mer_1_2">#REF!</definedName>
    <definedName name="aug_mer_1_3">#REF!</definedName>
    <definedName name="aug_mer_1_4">#REF!</definedName>
    <definedName name="aug_mer_1_5">#REF!</definedName>
    <definedName name="aug_mer_2_1">#REF!</definedName>
    <definedName name="aug_mer_2_2">#REF!</definedName>
    <definedName name="aug_mer_2_3">#REF!</definedName>
    <definedName name="aug_mer_2_4">#REF!</definedName>
    <definedName name="aug_mer_2_5">#REF!</definedName>
    <definedName name="aug_mer_3_1">#REF!</definedName>
    <definedName name="aug_mer_3_2">#REF!</definedName>
    <definedName name="aug_mer_3_3">#REF!</definedName>
    <definedName name="aug_mer_3_4">#REF!</definedName>
    <definedName name="aug_mer_3_5">#REF!</definedName>
    <definedName name="aug_mer_4_1">#REF!</definedName>
    <definedName name="aug_mer_4_2">#REF!</definedName>
    <definedName name="aug_mer_4_3">#REF!</definedName>
    <definedName name="aug_mer_4_4">#REF!</definedName>
    <definedName name="aug_mer_4_5">#REF!</definedName>
    <definedName name="aug_mer_5_1">#REF!</definedName>
    <definedName name="aug_mer_5_2">#REF!</definedName>
    <definedName name="aug_mer_5_3">#REF!</definedName>
    <definedName name="aug_mer_5_4">#REF!</definedName>
    <definedName name="aug_mer_5_5">#REF!</definedName>
    <definedName name="aug_mer_6_1">#REF!</definedName>
    <definedName name="aug_mer_6_2">#REF!</definedName>
    <definedName name="aug_mer_6_3">#REF!</definedName>
    <definedName name="aug_mer_6_4">#REF!</definedName>
    <definedName name="aug_mer_6_5">#REF!</definedName>
    <definedName name="aug_mer_7_1">#REF!</definedName>
    <definedName name="aug_mer_7_2">#REF!</definedName>
    <definedName name="aug_mer_7_3">#REF!</definedName>
    <definedName name="aug_mer_7_4">#REF!</definedName>
    <definedName name="aug_mer_7_5">#REF!</definedName>
    <definedName name="aug_rad_1_1">#REF!</definedName>
    <definedName name="aug_rad_1_2">#REF!</definedName>
    <definedName name="aug_rad_1_3">#REF!</definedName>
    <definedName name="aug_rad_1_4">#REF!</definedName>
    <definedName name="aug_rad_1_5">#REF!</definedName>
    <definedName name="aug_rad_2_1">#REF!</definedName>
    <definedName name="aug_rad_2_2">#REF!</definedName>
    <definedName name="aug_rad_2_3">#REF!</definedName>
    <definedName name="aug_rad_2_4">#REF!</definedName>
    <definedName name="aug_rad_2_5">#REF!</definedName>
    <definedName name="aug_rad_3_1">#REF!</definedName>
    <definedName name="aug_rad_3_2">#REF!</definedName>
    <definedName name="aug_rad_3_3">#REF!</definedName>
    <definedName name="aug_rad_3_4">#REF!</definedName>
    <definedName name="aug_rad_3_5">#REF!</definedName>
    <definedName name="aug_rad_4_1">#REF!</definedName>
    <definedName name="aug_rad_4_2">#REF!</definedName>
    <definedName name="aug_rad_4_3">#REF!</definedName>
    <definedName name="aug_rad_4_4">#REF!</definedName>
    <definedName name="aug_rad_4_5">#REF!</definedName>
    <definedName name="aug_rad_5_1">#REF!</definedName>
    <definedName name="aug_rad_5_2">#REF!</definedName>
    <definedName name="aug_rad_5_3">#REF!</definedName>
    <definedName name="aug_rad_5_4">#REF!</definedName>
    <definedName name="aug_rad_5_5">#REF!</definedName>
    <definedName name="aug_rad_6_1">#REF!</definedName>
    <definedName name="aug_rad_6_2">#REF!</definedName>
    <definedName name="aug_rad_6_3">#REF!</definedName>
    <definedName name="aug_rad_6_4">#REF!</definedName>
    <definedName name="aug_rad_6_5">#REF!</definedName>
    <definedName name="aug_rad_7_1">#REF!</definedName>
    <definedName name="aug_rad_7_2">#REF!</definedName>
    <definedName name="aug_rad_7_3">#REF!</definedName>
    <definedName name="aug_rad_7_4">#REF!</definedName>
    <definedName name="aug_rad_7_5">#REF!</definedName>
    <definedName name="aug_rad_mer_1_1">#REF!</definedName>
    <definedName name="aug_rad_mer_1_2">#REF!</definedName>
    <definedName name="aug_rad_mer_1_3">#REF!</definedName>
    <definedName name="aug_rad_mer_1_4">#REF!</definedName>
    <definedName name="aug_rad_mer_1_5">#REF!</definedName>
    <definedName name="aug_rad_mer_2_1">#REF!</definedName>
    <definedName name="aug_rad_mer_2_2">#REF!</definedName>
    <definedName name="aug_rad_mer_2_3">#REF!</definedName>
    <definedName name="aug_rad_mer_2_4">#REF!</definedName>
    <definedName name="aug_rad_mer_2_5">#REF!</definedName>
    <definedName name="aug_rad_mer_3_1">#REF!</definedName>
    <definedName name="aug_rad_mer_3_2">#REF!</definedName>
    <definedName name="aug_rad_mer_3_3">#REF!</definedName>
    <definedName name="aug_rad_mer_3_4">#REF!</definedName>
    <definedName name="aug_rad_mer_3_5">#REF!</definedName>
    <definedName name="aug_rad_mer_4_1">#REF!</definedName>
    <definedName name="aug_rad_mer_4_2">#REF!</definedName>
    <definedName name="aug_rad_mer_4_3">#REF!</definedName>
    <definedName name="aug_rad_mer_4_4">#REF!</definedName>
    <definedName name="aug_rad_mer_4_5">#REF!</definedName>
    <definedName name="aug_rad_mer_5_1">#REF!</definedName>
    <definedName name="aug_rad_mer_5_2">#REF!</definedName>
    <definedName name="aug_rad_mer_5_3">#REF!</definedName>
    <definedName name="aug_rad_mer_5_4">#REF!</definedName>
    <definedName name="aug_rad_mer_5_5">#REF!</definedName>
    <definedName name="aug_rad_mer_6_1">#REF!</definedName>
    <definedName name="aug_rad_mer_6_2">#REF!</definedName>
    <definedName name="aug_rad_mer_6_3">#REF!</definedName>
    <definedName name="aug_rad_mer_6_4">#REF!</definedName>
    <definedName name="aug_rad_mer_6_5">#REF!</definedName>
    <definedName name="aug_rad_mer_7_1">#REF!</definedName>
    <definedName name="aug_rad_mer_7_2">#REF!</definedName>
    <definedName name="aug_rad_mer_7_3">#REF!</definedName>
    <definedName name="aug_rad_mer_7_4">#REF!</definedName>
    <definedName name="aug_rad_mer_7_5">#REF!</definedName>
    <definedName name="augkopiba2">'[4]2.piel_Izd'!$C$19</definedName>
    <definedName name="auzas_degviela_cena">#REF!</definedName>
    <definedName name="auzas_degviela_dzd">#REF!</definedName>
    <definedName name="auzas_meslojums_cena">#REF!</definedName>
    <definedName name="auzas_meslojums_dzd">#REF!</definedName>
    <definedName name="auzas_pakalpojumi_cena">#REF!</definedName>
    <definedName name="auzas_pakalpojumi_dzd">#REF!</definedName>
    <definedName name="auzas_pesticidi_cena">#REF!</definedName>
    <definedName name="auzas_pesticidi_dzd">#REF!</definedName>
    <definedName name="auzas_sekla_cena">#REF!</definedName>
    <definedName name="auzas_sekla_dzd">#REF!</definedName>
    <definedName name="B">[2]Assumptions!$F$23</definedName>
    <definedName name="bvs">#REF!</definedName>
    <definedName name="BYGHELSĘD">#REF!</definedName>
    <definedName name="CEE">[2]Before!$B$17</definedName>
    <definedName name="CES">[2]Before!$B$16</definedName>
    <definedName name="cit_1">#REF!</definedName>
    <definedName name="cit_2">#REF!</definedName>
    <definedName name="cit_3">#REF!</definedName>
    <definedName name="cit_4">#REF!</definedName>
    <definedName name="cit_5">#REF!</definedName>
    <definedName name="citi_1">#REF!</definedName>
    <definedName name="citi_2">#REF!</definedName>
    <definedName name="citi_3">#REF!</definedName>
    <definedName name="citi_4">#REF!</definedName>
    <definedName name="citi_5">#REF!</definedName>
    <definedName name="CUKAS">#REF!</definedName>
    <definedName name="darb_1">#REF!</definedName>
    <definedName name="darb_2">#REF!</definedName>
    <definedName name="darb_3">#REF!</definedName>
    <definedName name="darb_4">#REF!</definedName>
    <definedName name="darb_5">#REF!</definedName>
    <definedName name="elfla_1">#REF!</definedName>
    <definedName name="elfla_2">#REF!</definedName>
    <definedName name="elfla_3">#REF!</definedName>
    <definedName name="elfla_4">#REF!</definedName>
    <definedName name="elfla_5">#REF!</definedName>
    <definedName name="ENDINP">[2]Before!$N$39</definedName>
    <definedName name="enp" localSheetId="2">[5]variants2!$D$33:$D$42</definedName>
    <definedName name="enp">#REF!</definedName>
    <definedName name="ĘRTEHELSĘD">#REF!</definedName>
    <definedName name="_xlnm.Extract">'[6]SAIMNIECIBAS BRUTO PELNA'!$B$19</definedName>
    <definedName name="gads_1">#REF!</definedName>
    <definedName name="gads_2">#REF!</definedName>
    <definedName name="gads_3">#REF!</definedName>
    <definedName name="gads_4">#REF!</definedName>
    <definedName name="gads_5">#REF!</definedName>
    <definedName name="gads_rakst_1">#REF!</definedName>
    <definedName name="gads_rakst_2">#REF!</definedName>
    <definedName name="gads_rakst_3">#REF!</definedName>
    <definedName name="gads_rakst_4">#REF!</definedName>
    <definedName name="gads_rakst_5">#REF!</definedName>
    <definedName name="HVEDEHELSĘD">#REF!</definedName>
    <definedName name="ien_aug_b2">'[4]1.piel_Ien'!$A$19</definedName>
    <definedName name="ip_1">#REF!</definedName>
    <definedName name="ip_2">#REF!</definedName>
    <definedName name="ip_3">#REF!</definedName>
    <definedName name="ip_4">#REF!</definedName>
    <definedName name="ip_5">#REF!</definedName>
    <definedName name="ITALRAJGRĘS">#REF!</definedName>
    <definedName name="KARTOFLER">#REF!</definedName>
    <definedName name="KARTUPELI">#REF!</definedName>
    <definedName name="Kd">[2]Assumptions!$C$24</definedName>
    <definedName name="Ke">[2]Assumptions!$C$21</definedName>
    <definedName name="keyflag">[2]Assumptions!$T$1</definedName>
    <definedName name="klu">#REF!</definedName>
    <definedName name="KLŲVERGRĘS">#REF!</definedName>
    <definedName name="kom_forma">#REF!</definedName>
    <definedName name="kukuruza_degviela_cena">#REF!</definedName>
    <definedName name="kukuruza_degviela_dzd">#REF!</definedName>
    <definedName name="kukuruza_meslojums_cena">#REF!</definedName>
    <definedName name="kukuruza_meslojums_dzd">#REF!</definedName>
    <definedName name="kukuruza_pakalpojumi_cena">#REF!</definedName>
    <definedName name="kukuruza_pakalpojumi_dzd">#REF!</definedName>
    <definedName name="kukuruza_pesticidi_cena">#REF!</definedName>
    <definedName name="kukuruza_pesticidi_dzd">#REF!</definedName>
    <definedName name="kukuruza_sekla_cena">#REF!</definedName>
    <definedName name="kukuruza_sekla_dzd">#REF!</definedName>
    <definedName name="kultūraugs" localSheetId="2">#REF!</definedName>
    <definedName name="kultūraugs">#REF!</definedName>
    <definedName name="lad_num">#REF!</definedName>
    <definedName name="likv_1">#REF!</definedName>
    <definedName name="likv_2">#REF!</definedName>
    <definedName name="likv_3">#REF!</definedName>
    <definedName name="likv_4">#REF!</definedName>
    <definedName name="likv_5">#REF!</definedName>
    <definedName name="Liz_atlik_maks">[7]oper_lizings!$Q$32</definedName>
    <definedName name="Liz_avanss">[7]oper_lizings!$Q$31</definedName>
    <definedName name="Liz_bez_avansa_atlikuš">[7]oper_lizings!$Q$34</definedName>
    <definedName name="liz_ip_1">#REF!</definedName>
    <definedName name="liz_ip_2">#REF!</definedName>
    <definedName name="liz_ip_3">#REF!</definedName>
    <definedName name="liz_ip_4">#REF!</definedName>
    <definedName name="liz_ip_5">#REF!</definedName>
    <definedName name="liz_nom_1">#REF!</definedName>
    <definedName name="liz_nom_2">#REF!</definedName>
    <definedName name="liz_nom_3">#REF!</definedName>
    <definedName name="liz_nom_4">#REF!</definedName>
    <definedName name="liz_nom_5">#REF!</definedName>
    <definedName name="liz_past_1">#REF!</definedName>
    <definedName name="liz_past_2">#REF!</definedName>
    <definedName name="liz_past_3">#REF!</definedName>
    <definedName name="liz_past_4">#REF!</definedName>
    <definedName name="liz_past_5">#REF!</definedName>
    <definedName name="lop_1_1">#REF!</definedName>
    <definedName name="lop_1_2">#REF!</definedName>
    <definedName name="lop_1_3">#REF!</definedName>
    <definedName name="lop_1_4">#REF!</definedName>
    <definedName name="lop_1_5">#REF!</definedName>
    <definedName name="lop_2_1">#REF!</definedName>
    <definedName name="lop_2_2">#REF!</definedName>
    <definedName name="lop_2_3">#REF!</definedName>
    <definedName name="lop_2_4">#REF!</definedName>
    <definedName name="lop_2_5">#REF!</definedName>
    <definedName name="lop_3_1">#REF!</definedName>
    <definedName name="lop_3_2">#REF!</definedName>
    <definedName name="lop_3_3">#REF!</definedName>
    <definedName name="lop_3_4">#REF!</definedName>
    <definedName name="lop_3_5">#REF!</definedName>
    <definedName name="lop_4_1">#REF!</definedName>
    <definedName name="lop_4_2">#REF!</definedName>
    <definedName name="lop_4_3">#REF!</definedName>
    <definedName name="lop_4_4">#REF!</definedName>
    <definedName name="lop_4_5">#REF!</definedName>
    <definedName name="lop_5_1">#REF!</definedName>
    <definedName name="lop_5_2">#REF!</definedName>
    <definedName name="lop_5_3">#REF!</definedName>
    <definedName name="lop_5_4">#REF!</definedName>
    <definedName name="lop_5_5">#REF!</definedName>
    <definedName name="lop_dzd_1_1">#REF!</definedName>
    <definedName name="lop_dzd_1_2">#REF!</definedName>
    <definedName name="lop_dzd_1_3">#REF!</definedName>
    <definedName name="lop_dzd_1_4">#REF!</definedName>
    <definedName name="lop_dzd_1_5">#REF!</definedName>
    <definedName name="lop_dzd_2_1">#REF!</definedName>
    <definedName name="lop_dzd_2_2">#REF!</definedName>
    <definedName name="lop_dzd_2_3">#REF!</definedName>
    <definedName name="lop_dzd_2_4">#REF!</definedName>
    <definedName name="lop_dzd_2_5">#REF!</definedName>
    <definedName name="lop_dzd_3_1">#REF!</definedName>
    <definedName name="lop_dzd_3_2">#REF!</definedName>
    <definedName name="lop_dzd_3_3">#REF!</definedName>
    <definedName name="lop_dzd_3_4">#REF!</definedName>
    <definedName name="lop_dzd_3_5">#REF!</definedName>
    <definedName name="lop_dzd_4_1">#REF!</definedName>
    <definedName name="lop_dzd_4_2">#REF!</definedName>
    <definedName name="lop_dzd_4_3">#REF!</definedName>
    <definedName name="lop_dzd_4_4">#REF!</definedName>
    <definedName name="lop_dzd_4_5">#REF!</definedName>
    <definedName name="lop_dzd_5_1">#REF!</definedName>
    <definedName name="lop_dzd_5_2">#REF!</definedName>
    <definedName name="lop_dzd_5_3">#REF!</definedName>
    <definedName name="lop_dzd_5_4">#REF!</definedName>
    <definedName name="lop_dzd_5_5">#REF!</definedName>
    <definedName name="lop_mer_1_1">#REF!</definedName>
    <definedName name="lop_mer_1_2">#REF!</definedName>
    <definedName name="lop_mer_1_3">#REF!</definedName>
    <definedName name="lop_mer_1_4">#REF!</definedName>
    <definedName name="lop_mer_1_5">#REF!</definedName>
    <definedName name="lop_mer_2_1">#REF!</definedName>
    <definedName name="lop_mer_2_2">#REF!</definedName>
    <definedName name="lop_mer_2_3">#REF!</definedName>
    <definedName name="lop_mer_2_4">#REF!</definedName>
    <definedName name="lop_mer_2_5">#REF!</definedName>
    <definedName name="lop_mer_3_1">#REF!</definedName>
    <definedName name="lop_mer_3_2">#REF!</definedName>
    <definedName name="lop_mer_3_3">#REF!</definedName>
    <definedName name="lop_mer_3_4">#REF!</definedName>
    <definedName name="lop_mer_3_5">#REF!</definedName>
    <definedName name="lop_mer_4_1">#REF!</definedName>
    <definedName name="lop_mer_4_2">#REF!</definedName>
    <definedName name="lop_mer_4_3">#REF!</definedName>
    <definedName name="lop_mer_4_4">#REF!</definedName>
    <definedName name="lop_mer_4_5">#REF!</definedName>
    <definedName name="lop_mer_5_1">#REF!</definedName>
    <definedName name="lop_mer_5_2">#REF!</definedName>
    <definedName name="lop_mer_5_3">#REF!</definedName>
    <definedName name="lop_mer_5_4">#REF!</definedName>
    <definedName name="lop_mer_5_5">#REF!</definedName>
    <definedName name="lop_rad_1_1">#REF!</definedName>
    <definedName name="lop_rad_1_2">#REF!</definedName>
    <definedName name="lop_rad_1_3">#REF!</definedName>
    <definedName name="lop_rad_1_4">#REF!</definedName>
    <definedName name="lop_rad_1_5">#REF!</definedName>
    <definedName name="lop_rad_2_1">#REF!</definedName>
    <definedName name="lop_rad_2_2">#REF!</definedName>
    <definedName name="lop_rad_2_3">#REF!</definedName>
    <definedName name="lop_rad_2_4">#REF!</definedName>
    <definedName name="lop_rad_2_5">#REF!</definedName>
    <definedName name="lop_rad_3_1">#REF!</definedName>
    <definedName name="lop_rad_3_2">#REF!</definedName>
    <definedName name="lop_rad_3_3">#REF!</definedName>
    <definedName name="lop_rad_3_4">#REF!</definedName>
    <definedName name="lop_rad_3_5">#REF!</definedName>
    <definedName name="lop_rad_4_1">#REF!</definedName>
    <definedName name="lop_rad_4_2">#REF!</definedName>
    <definedName name="lop_rad_4_3">#REF!</definedName>
    <definedName name="lop_rad_4_4">#REF!</definedName>
    <definedName name="lop_rad_4_5">#REF!</definedName>
    <definedName name="lop_rad_5_1">#REF!</definedName>
    <definedName name="lop_rad_5_2">#REF!</definedName>
    <definedName name="lop_rad_5_3">#REF!</definedName>
    <definedName name="lop_rad_5_4">#REF!</definedName>
    <definedName name="lop_rad_5_5">#REF!</definedName>
    <definedName name="lop_rad_mer_1_1">#REF!</definedName>
    <definedName name="lop_rad_mer_1_2">#REF!</definedName>
    <definedName name="lop_rad_mer_1_3">#REF!</definedName>
    <definedName name="lop_rad_mer_1_4">#REF!</definedName>
    <definedName name="lop_rad_mer_1_5">#REF!</definedName>
    <definedName name="lop_rad_mer_2_1">#REF!</definedName>
    <definedName name="lop_rad_mer_2_2">#REF!</definedName>
    <definedName name="lop_rad_mer_2_3">#REF!</definedName>
    <definedName name="lop_rad_mer_2_4">#REF!</definedName>
    <definedName name="lop_rad_mer_2_5">#REF!</definedName>
    <definedName name="lop_rad_mer_3_1">#REF!</definedName>
    <definedName name="lop_rad_mer_3_2">#REF!</definedName>
    <definedName name="lop_rad_mer_3_3">#REF!</definedName>
    <definedName name="lop_rad_mer_3_4">#REF!</definedName>
    <definedName name="lop_rad_mer_3_5">#REF!</definedName>
    <definedName name="lop_rad_mer_4_1">#REF!</definedName>
    <definedName name="lop_rad_mer_4_2">#REF!</definedName>
    <definedName name="lop_rad_mer_4_3">#REF!</definedName>
    <definedName name="lop_rad_mer_4_4">#REF!</definedName>
    <definedName name="lop_rad_mer_4_5">#REF!</definedName>
    <definedName name="lop_rad_mer_5_1">#REF!</definedName>
    <definedName name="lop_rad_mer_5_2">#REF!</definedName>
    <definedName name="lop_rad_mer_5_3">#REF!</definedName>
    <definedName name="lop_rad_mer_5_4">#REF!</definedName>
    <definedName name="lop_rad_mer_5_5">#REF!</definedName>
    <definedName name="mez_1">#REF!</definedName>
    <definedName name="mez_2">#REF!</definedName>
    <definedName name="mez_3">#REF!</definedName>
    <definedName name="mez_4">#REF!</definedName>
    <definedName name="mez_5">#REF!</definedName>
    <definedName name="MRP">[2]Assumptions!$F$22</definedName>
    <definedName name="nace_1">#REF!</definedName>
    <definedName name="nace_2">#REF!</definedName>
    <definedName name="nace_3">#REF!</definedName>
    <definedName name="nace_4">#REF!</definedName>
    <definedName name="nace_5">#REF!</definedName>
    <definedName name="neto_apgr_1">#REF!</definedName>
    <definedName name="neto_apgr_2">#REF!</definedName>
    <definedName name="neto_apgr_3">#REF!</definedName>
    <definedName name="neto_apgr_4">#REF!</definedName>
    <definedName name="neto_apgr_5">#REF!</definedName>
    <definedName name="nobar">#REF!</definedName>
    <definedName name="nom_1">#REF!</definedName>
    <definedName name="nom_2">#REF!</definedName>
    <definedName name="nom_3">#REF!</definedName>
    <definedName name="nom_4">#REF!</definedName>
    <definedName name="nom_5">#REF!</definedName>
    <definedName name="nos">#REF!</definedName>
    <definedName name="NTRE">[2]Before!$B$13</definedName>
    <definedName name="NTRS">[2]Before!$B$12</definedName>
    <definedName name="ov">#REF!</definedName>
    <definedName name="OVERSIGT">#REF!</definedName>
    <definedName name="pap_nace_1_1">#REF!</definedName>
    <definedName name="pap_nace_2_1">#REF!</definedName>
    <definedName name="pap_nace_3_1">#REF!</definedName>
    <definedName name="pap_nace_4_1">#REF!</definedName>
    <definedName name="pap_nace_5_1">#REF!</definedName>
    <definedName name="par_1">#REF!</definedName>
    <definedName name="par_2">#REF!</definedName>
    <definedName name="par_3">#REF!</definedName>
    <definedName name="par_4">#REF!</definedName>
    <definedName name="par_5">#REF!</definedName>
    <definedName name="par_ien_1">#REF!</definedName>
    <definedName name="par_ien_2">#REF!</definedName>
    <definedName name="par_ien_3">#REF!</definedName>
    <definedName name="par_ien_4">#REF!</definedName>
    <definedName name="par_ien_5">#REF!</definedName>
    <definedName name="past_1">#REF!</definedName>
    <definedName name="past_2">#REF!</definedName>
    <definedName name="past_3">#REF!</definedName>
    <definedName name="past_4">#REF!</definedName>
    <definedName name="past_5">#REF!</definedName>
    <definedName name="pelna_1">#REF!</definedName>
    <definedName name="pelna_2">#REF!</definedName>
    <definedName name="pelna_3">#REF!</definedName>
    <definedName name="pelna_4">#REF!</definedName>
    <definedName name="pelna_5">#REF!</definedName>
    <definedName name="pki_1">#REF!</definedName>
    <definedName name="pki_2">#REF!</definedName>
    <definedName name="pki_3">#REF!</definedName>
    <definedName name="pki_4">#REF!</definedName>
    <definedName name="pki_5">#REF!</definedName>
    <definedName name="plav_1">#REF!</definedName>
    <definedName name="plav_2">#REF!</definedName>
    <definedName name="plav_3">#REF!</definedName>
    <definedName name="plav_4">#REF!</definedName>
    <definedName name="plav_5">#REF!</definedName>
    <definedName name="_xlnm.Print_Titles" localSheetId="4">Aprēķini!$A:$F,Aprēķini!$5:$5</definedName>
    <definedName name="reg_num">#REF!</definedName>
    <definedName name="ren">#REF!</definedName>
    <definedName name="RENTGRĘS">#REF!</definedName>
    <definedName name="Rf">[2]Assumptions!$F$21</definedName>
    <definedName name="ro">#REF!</definedName>
    <definedName name="roep">#REF!</definedName>
    <definedName name="ROERMTOP">#REF!</definedName>
    <definedName name="ROERUTOP">#REF!</definedName>
    <definedName name="rudzi_degviela_cena">#REF!</definedName>
    <definedName name="rudzi_degviela_dzd">#REF!</definedName>
    <definedName name="rudzi_meslojums_cena">#REF!</definedName>
    <definedName name="rudzi_meslojums_dzd">#REF!</definedName>
    <definedName name="rudzi_pakalpojumi_cena">#REF!</definedName>
    <definedName name="rudzi_pakalpojumi_dzd">#REF!</definedName>
    <definedName name="rudzi_pesticidi_cena">#REF!</definedName>
    <definedName name="rudzi_pesticidi_dzd">#REF!</definedName>
    <definedName name="rudzi_sekla_cena">#REF!</definedName>
    <definedName name="rudzi_sekla_dzd">#REF!</definedName>
    <definedName name="rug">#REF!</definedName>
    <definedName name="sas">#REF!</definedName>
    <definedName name="scrAfter">[2]After!$A$1:$O$287</definedName>
    <definedName name="scrAssumptions">[2]Assumptions!$A$1:$I$56</definedName>
    <definedName name="scrBefore">[2]Before!$A$1:$O$287</definedName>
    <definedName name="scrResults">[2]Results!$A$1:$O$128</definedName>
    <definedName name="showad">[2]Before!$T$134</definedName>
    <definedName name="showce">[2]Before!$T$220</definedName>
    <definedName name="showcoc">[2]Before!$T$251</definedName>
    <definedName name="showdep">[2]Before!$T$98</definedName>
    <definedName name="showgw">[2]Before!$T$187</definedName>
    <definedName name="showinv">[2]Before!$T$206</definedName>
    <definedName name="showtax">[2]Before!$T$277</definedName>
    <definedName name="sid">#REF!</definedName>
    <definedName name="SIDE1">#REF!</definedName>
    <definedName name="SIDE2">#REF!</definedName>
    <definedName name="SIDE3">#REF!</definedName>
    <definedName name="siens_degviela_cena">#REF!</definedName>
    <definedName name="siens_degviela_dzd">#REF!</definedName>
    <definedName name="siens_meslojums_cena">#REF!</definedName>
    <definedName name="siens_meslojums_dzd">#REF!</definedName>
    <definedName name="siens_pakalpojumi_cena">#REF!</definedName>
    <definedName name="siens_pakalpojumi_dzd">#REF!</definedName>
    <definedName name="siens_pesticidi_cena">#REF!</definedName>
    <definedName name="siens_pesticidi_dzd">#REF!</definedName>
    <definedName name="siens_sekla_cena">#REF!</definedName>
    <definedName name="siens_sekla_dzd">#REF!</definedName>
    <definedName name="silo">#REF!</definedName>
    <definedName name="SILOMAJS">#REF!</definedName>
    <definedName name="skabbariba_degviela_cena">#REF!</definedName>
    <definedName name="skabbariba_degviela_dzd">#REF!</definedName>
    <definedName name="skabbariba_meslojums_cena">#REF!</definedName>
    <definedName name="skabbariba_meslojums_dzd">#REF!</definedName>
    <definedName name="skabbariba_pakalpojumi_cena">#REF!</definedName>
    <definedName name="skabbariba_pakalpojumi_dzd">#REF!</definedName>
    <definedName name="skabbariba_pesticidi_cena">#REF!</definedName>
    <definedName name="skabbariba_pesticidi_dzd">#REF!</definedName>
    <definedName name="skabbariba_sekla_cena">#REF!</definedName>
    <definedName name="skabbariba_sekla_dzd">#REF!</definedName>
    <definedName name="stad_1">#REF!</definedName>
    <definedName name="stad_2">#REF!</definedName>
    <definedName name="stad_3">#REF!</definedName>
    <definedName name="stad_4">#REF!</definedName>
    <definedName name="stad_5">#REF!</definedName>
    <definedName name="Tax">[2]Assumptions!$C$13</definedName>
    <definedName name="tm_1">#REF!</definedName>
    <definedName name="tm_2">#REF!</definedName>
    <definedName name="tm_3">#REF!</definedName>
    <definedName name="tm_4">#REF!</definedName>
    <definedName name="tm_5">#REF!</definedName>
    <definedName name="TRE">[2]Before!$B$9</definedName>
    <definedName name="TRS">[2]Before!$B$7</definedName>
    <definedName name="units">#REF!</definedName>
    <definedName name="v_subsid_1">#REF!</definedName>
    <definedName name="v_subsid_2">#REF!</definedName>
    <definedName name="v_subsid_3">#REF!</definedName>
    <definedName name="v_subsid_4">#REF!</definedName>
    <definedName name="v_subsid_5">#REF!</definedName>
    <definedName name="var">#REF!</definedName>
    <definedName name="VÅRBYG">#REF!</definedName>
    <definedName name="VARIGGRĘS">#REF!</definedName>
    <definedName name="VÅRRAPS">#REF!</definedName>
    <definedName name="vasaras_kviesi_degviela_cena">#REF!</definedName>
    <definedName name="vasaras_kviesi_degviela_dzd">#REF!</definedName>
    <definedName name="vasaras_kviesi_meslojums_cena">#REF!</definedName>
    <definedName name="vasaras_kviesi_meslojums_dzd">#REF!</definedName>
    <definedName name="vasaras_kviesi_pakalpojumi_cena">#REF!</definedName>
    <definedName name="vasaras_kviesi_pakalpojumi_dzd">#REF!</definedName>
    <definedName name="vasaras_kviesi_pesticidi_cena">#REF!</definedName>
    <definedName name="vasaras_kviesi_pesticidi_dzd">#REF!</definedName>
    <definedName name="vasaras_kviesi_sekla_cena">#REF!</definedName>
    <definedName name="vasaras_kviesi_sekla_dzd">#REF!</definedName>
    <definedName name="vasaras_miezi_degviela_cena">#REF!</definedName>
    <definedName name="vasaras_miezi_degviela_dzd">#REF!</definedName>
    <definedName name="vasaras_miezi_meslojums_cena">#REF!</definedName>
    <definedName name="vasaras_miezi_meslojums_dzd">#REF!</definedName>
    <definedName name="vasaras_miezi_pakalpojumi_cena">#REF!</definedName>
    <definedName name="vasaras_miezi_pakalpojumi_dzd">#REF!</definedName>
    <definedName name="vasaras_miezi_pesticidi_cena">#REF!</definedName>
    <definedName name="vasaras_miezi_pesticidi_dzd">#REF!</definedName>
    <definedName name="vasaras_miezi_sekla_cena">#REF!</definedName>
    <definedName name="vasaras_miezi_sekla_dzd">#REF!</definedName>
    <definedName name="vasaras_rapsi_degviela_cena">#REF!</definedName>
    <definedName name="vasaras_rapsi_degviela_dzd">#REF!</definedName>
    <definedName name="vasaras_rapsi_meslojums_cena">#REF!</definedName>
    <definedName name="vasaras_rapsi_meslojums_dzd">#REF!</definedName>
    <definedName name="vasaras_rapsi_pakalpojumi_cena">#REF!</definedName>
    <definedName name="vasaras_rapsi_pakalpojumi_dzd">#REF!</definedName>
    <definedName name="vasaras_rapsi_pesticidi_cena">#REF!</definedName>
    <definedName name="vasaras_rapsi_pesticidi_dzd">#REF!</definedName>
    <definedName name="vasaras_rapsi_sekla_cena">#REF!</definedName>
    <definedName name="vasaras_rapsi_sekla_dzd">#REF!</definedName>
    <definedName name="vin">#REF!</definedName>
    <definedName name="vinmr">#REF!</definedName>
    <definedName name="vinter">#REF!</definedName>
    <definedName name="VINTERBYG">#REF!</definedName>
    <definedName name="VINTERHVEDE">#REF!</definedName>
    <definedName name="VINTERRAPS">#REF!</definedName>
    <definedName name="VINTERRUG">#REF!</definedName>
    <definedName name="vrrr">#REF!</definedName>
    <definedName name="WACC">[2]Assumptions!$F$27</definedName>
    <definedName name="ziemas_kviesi_degviela_cena">#REF!</definedName>
    <definedName name="ziemas_kviesi_degviela_dzd">#REF!</definedName>
    <definedName name="ziemas_kviesi_meslojums_cena">#REF!</definedName>
    <definedName name="ziemas_kviesi_meslojums_dzd">#REF!</definedName>
    <definedName name="ziemas_kviesi_pakalpojumi_cena">#REF!</definedName>
    <definedName name="ziemas_kviesi_pakalpojumi_dzd">#REF!</definedName>
    <definedName name="ziemas_kviesi_pesticidi_cena">#REF!</definedName>
    <definedName name="ziemas_kviesi_pesticidi_dzd">#REF!</definedName>
    <definedName name="ziemas_kviesi_sekla_cena">#REF!</definedName>
    <definedName name="ziemas_kviesi_sekla_dzd">#REF!</definedName>
    <definedName name="ziemas_miezi_degviela_cena">#REF!</definedName>
    <definedName name="ziemas_miezi_degviela_dzd">#REF!</definedName>
    <definedName name="ziemas_miezi_meslojums_cena">#REF!</definedName>
    <definedName name="ziemas_miezi_meslojums_dzd">#REF!</definedName>
    <definedName name="ziemas_miezi_pakalpojumi_cena">#REF!</definedName>
    <definedName name="ziemas_miezi_pakalpojumi_dzd">#REF!</definedName>
    <definedName name="ziemas_miezi_pesticidi_cena">#REF!</definedName>
    <definedName name="ziemas_miezi_pesticidi_dzd">#REF!</definedName>
    <definedName name="ziemas_miezi_sekla_cena">#REF!</definedName>
    <definedName name="ziemas_miezi_sekla_dzd">#REF!</definedName>
    <definedName name="ziemas_rapsi_degviela_cena">#REF!</definedName>
    <definedName name="ziemas_rapsi_degviela_dzd">#REF!</definedName>
    <definedName name="ziemas_rapsi_meslojums_cena">#REF!</definedName>
    <definedName name="ziemas_rapsi_meslojums_dzd">#REF!</definedName>
    <definedName name="ziemas_rapsi_pakalpojumi_cena">#REF!</definedName>
    <definedName name="ziemas_rapsi_pakalpojumi_dzd">#REF!</definedName>
    <definedName name="ziemas_rapsi_pesticidi_cena">#REF!</definedName>
    <definedName name="ziemas_rapsi_pesticidi_dzd">#REF!</definedName>
    <definedName name="ziemas_rapsi_sekla_cena">#REF!</definedName>
    <definedName name="ziemas_rapsi_sekla_dzd">#REF!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49" i="10" l="1"/>
  <c r="I49" i="10"/>
  <c r="K51" i="10"/>
  <c r="H60" i="4" l="1"/>
  <c r="E60" i="4"/>
  <c r="Q23" i="10" l="1"/>
  <c r="Q65" i="10" s="1"/>
  <c r="Q22" i="10"/>
  <c r="Q64" i="10" s="1"/>
  <c r="G18" i="10" l="1"/>
  <c r="Q36" i="10" s="1"/>
  <c r="G14" i="10"/>
  <c r="Q35" i="10" l="1"/>
  <c r="Q18" i="10"/>
  <c r="J53" i="10"/>
  <c r="D60" i="4" l="1"/>
  <c r="R18" i="10" l="1"/>
  <c r="G22" i="10"/>
  <c r="G4" i="10" l="1"/>
  <c r="Q61" i="10" l="1"/>
  <c r="G13" i="10"/>
  <c r="D12" i="4" s="1"/>
  <c r="G90" i="4" l="1"/>
  <c r="K50" i="10" l="1"/>
  <c r="K48" i="10"/>
  <c r="J51" i="10"/>
  <c r="J52" i="10" s="1"/>
  <c r="K49" i="10" l="1"/>
  <c r="M48" i="10"/>
  <c r="G82" i="10"/>
  <c r="G81" i="10"/>
  <c r="D79" i="4"/>
  <c r="L51" i="10"/>
  <c r="L49" i="10" s="1"/>
  <c r="G80" i="10"/>
  <c r="L48" i="10"/>
  <c r="G79" i="10"/>
  <c r="D53" i="4"/>
  <c r="G48" i="10" l="1"/>
  <c r="G83" i="10"/>
  <c r="D102" i="4" l="1"/>
  <c r="G7" i="10" l="1"/>
  <c r="G6" i="10"/>
  <c r="G10" i="10" l="1"/>
  <c r="S10" i="10" s="1"/>
  <c r="J3" i="10"/>
  <c r="G9" i="10"/>
  <c r="S9" i="10" s="1"/>
  <c r="R136" i="10"/>
  <c r="Q148" i="10" s="1"/>
  <c r="Q136" i="10"/>
  <c r="Q149" i="10" l="1"/>
  <c r="Q147" i="10"/>
  <c r="G8" i="10"/>
  <c r="S8" i="10" s="1"/>
  <c r="Q137" i="10"/>
  <c r="J50" i="10"/>
  <c r="J49" i="10" s="1"/>
  <c r="Q53" i="10" l="1"/>
  <c r="R53" i="10" s="1"/>
  <c r="G57" i="10"/>
  <c r="D123" i="4" s="1"/>
  <c r="G54" i="10" l="1"/>
  <c r="G114" i="10" l="1"/>
  <c r="G113" i="10"/>
  <c r="G123" i="10"/>
  <c r="G122" i="10"/>
  <c r="G121" i="10"/>
  <c r="G111" i="10"/>
  <c r="G110" i="10"/>
  <c r="G108" i="10"/>
  <c r="G106" i="10"/>
  <c r="G105" i="10"/>
  <c r="G104" i="10"/>
  <c r="G102" i="10"/>
  <c r="G101" i="10"/>
  <c r="G100" i="10"/>
  <c r="G99" i="10"/>
  <c r="G98" i="10"/>
  <c r="G92" i="10"/>
  <c r="G91" i="10"/>
  <c r="G90" i="10"/>
  <c r="G3" i="10" l="1"/>
  <c r="O3" i="10" s="1"/>
  <c r="G89" i="10"/>
  <c r="D85" i="4" s="1"/>
  <c r="G115" i="10"/>
  <c r="G124" i="10"/>
  <c r="G107" i="10"/>
  <c r="G12" i="10" l="1"/>
  <c r="G11" i="10" s="1"/>
  <c r="G109" i="10" s="1"/>
  <c r="G76" i="10"/>
  <c r="G51" i="10"/>
  <c r="G53" i="10"/>
  <c r="G50" i="10"/>
  <c r="G42" i="10"/>
  <c r="G41" i="10"/>
  <c r="G40" i="10"/>
  <c r="G39" i="10"/>
  <c r="G38" i="10"/>
  <c r="G37" i="10"/>
  <c r="G36" i="10"/>
  <c r="G35" i="10"/>
  <c r="G34" i="10"/>
  <c r="G33" i="10"/>
  <c r="G32" i="10"/>
  <c r="G30" i="10"/>
  <c r="G29" i="10"/>
  <c r="G27" i="10"/>
  <c r="G26" i="10"/>
  <c r="G49" i="10" l="1"/>
  <c r="G112" i="10"/>
  <c r="Q29" i="10"/>
  <c r="Q43" i="10"/>
  <c r="G24" i="10"/>
  <c r="G23" i="10" s="1"/>
  <c r="D108" i="4"/>
  <c r="D115" i="4"/>
  <c r="D97" i="4"/>
  <c r="D90" i="4"/>
  <c r="D26" i="4"/>
  <c r="Q26" i="10" l="1"/>
  <c r="Q27" i="10"/>
  <c r="D124" i="4"/>
  <c r="G47" i="10"/>
  <c r="Q25" i="10" s="1"/>
  <c r="D75" i="4"/>
  <c r="D58" i="4"/>
  <c r="F24" i="15"/>
  <c r="F29" i="15"/>
  <c r="D23" i="4"/>
  <c r="D20" i="4"/>
  <c r="Q5" i="10"/>
  <c r="Q4" i="10"/>
  <c r="Q3" i="10"/>
  <c r="Q37" i="10" s="1"/>
  <c r="Q2" i="10"/>
  <c r="G103" i="10"/>
  <c r="G128" i="10" s="1"/>
  <c r="G31" i="10"/>
  <c r="G28" i="10"/>
  <c r="G25" i="10"/>
  <c r="Q28" i="10" l="1"/>
  <c r="Q49" i="10"/>
  <c r="Q19" i="10"/>
  <c r="Q38" i="10" s="1"/>
  <c r="Q20" i="10"/>
  <c r="Q63" i="10" s="1"/>
  <c r="Q21" i="10"/>
  <c r="D51" i="4"/>
  <c r="F20" i="15"/>
  <c r="Q62" i="10" l="1"/>
  <c r="Q70" i="10"/>
  <c r="Q99" i="10" s="1"/>
  <c r="R99" i="10" s="1"/>
  <c r="Q44" i="10"/>
  <c r="Q55" i="10"/>
  <c r="R55" i="10" s="1"/>
  <c r="Q76" i="10"/>
  <c r="Q47" i="10"/>
  <c r="F25" i="15"/>
  <c r="Q54" i="10" l="1"/>
  <c r="R54" i="10" s="1"/>
  <c r="R52" i="10" s="1"/>
  <c r="Q79" i="10"/>
  <c r="Q110" i="10"/>
  <c r="R110" i="10" s="1"/>
  <c r="Q89" i="10"/>
  <c r="R89" i="10" s="1"/>
  <c r="Q121" i="10"/>
  <c r="Q122" i="10"/>
  <c r="Q45" i="10"/>
  <c r="Q104" i="10"/>
  <c r="Q39" i="10" s="1"/>
  <c r="Q100" i="10"/>
  <c r="R100" i="10" s="1"/>
  <c r="Q101" i="10"/>
  <c r="F52" i="15" s="1"/>
  <c r="Q91" i="10"/>
  <c r="R91" i="10" s="1"/>
  <c r="Q46" i="10"/>
  <c r="Q90" i="10"/>
  <c r="R90" i="10" s="1"/>
  <c r="Q105" i="10"/>
  <c r="Q40" i="10" s="1"/>
  <c r="Q48" i="10"/>
  <c r="Q80" i="10"/>
  <c r="Q82" i="10"/>
  <c r="Q81" i="10"/>
  <c r="F43" i="15"/>
  <c r="R76" i="10"/>
  <c r="F32" i="15"/>
  <c r="F50" i="15"/>
  <c r="Q33" i="10" l="1"/>
  <c r="Q69" i="10" s="1"/>
  <c r="F30" i="15"/>
  <c r="Q52" i="10"/>
  <c r="Q30" i="10" s="1"/>
  <c r="Q32" i="10"/>
  <c r="Q68" i="10" s="1"/>
  <c r="R105" i="10"/>
  <c r="F39" i="15"/>
  <c r="R101" i="10"/>
  <c r="F63" i="15"/>
  <c r="R144" i="10"/>
  <c r="D130" i="4" s="1"/>
  <c r="Q92" i="10"/>
  <c r="Q95" i="10" s="1"/>
  <c r="F41" i="15"/>
  <c r="Q42" i="10"/>
  <c r="Q24" i="10" s="1"/>
  <c r="Q31" i="10" s="1"/>
  <c r="R92" i="10"/>
  <c r="R95" i="10" s="1"/>
  <c r="F40" i="15"/>
  <c r="F51" i="15"/>
  <c r="Q144" i="10"/>
  <c r="R104" i="10"/>
  <c r="Q83" i="10"/>
  <c r="F35" i="15"/>
  <c r="Q98" i="10" l="1"/>
  <c r="R49" i="10"/>
  <c r="F47" i="15"/>
  <c r="R83" i="10"/>
  <c r="Q86" i="10"/>
  <c r="F45" i="15" s="1"/>
  <c r="Q66" i="10"/>
  <c r="Q123" i="10" s="1"/>
  <c r="Q124" i="10" s="1"/>
  <c r="Q67" i="10"/>
  <c r="V96" i="10" l="1"/>
  <c r="R98" i="10"/>
  <c r="R86" i="10"/>
  <c r="I47" i="15"/>
  <c r="Q102" i="10"/>
  <c r="R102" i="10" s="1"/>
  <c r="Q114" i="10"/>
  <c r="Q108" i="10"/>
  <c r="Q109" i="10"/>
  <c r="Q111" i="10"/>
  <c r="R111" i="10" s="1"/>
  <c r="Q106" i="10"/>
  <c r="Q107" i="10" s="1"/>
  <c r="F59" i="15" s="1"/>
  <c r="F57" i="15"/>
  <c r="Q113" i="10"/>
  <c r="Q145" i="10"/>
  <c r="R145" i="10"/>
  <c r="F56" i="15"/>
  <c r="F49" i="15"/>
  <c r="F53" i="15" l="1"/>
  <c r="R103" i="10"/>
  <c r="D131" i="4"/>
  <c r="F17" i="15"/>
  <c r="Q103" i="10"/>
  <c r="F62" i="15"/>
  <c r="R109" i="10"/>
  <c r="F61" i="15"/>
  <c r="R108" i="10"/>
  <c r="F58" i="15"/>
  <c r="R106" i="10"/>
  <c r="R107" i="10" s="1"/>
  <c r="I59" i="15" s="1"/>
  <c r="Q112" i="10"/>
  <c r="F65" i="15" s="1"/>
  <c r="Q115" i="10"/>
  <c r="F64" i="15"/>
  <c r="Q118" i="10" l="1"/>
  <c r="Q128" i="10" s="1"/>
  <c r="Q129" i="10" s="1"/>
  <c r="F54" i="15"/>
  <c r="R112" i="10"/>
  <c r="I65" i="15" s="1"/>
  <c r="F67" i="15"/>
  <c r="R115" i="10"/>
  <c r="I54" i="15"/>
  <c r="Q142" i="10" l="1"/>
  <c r="G15" i="15" s="1"/>
  <c r="Q141" i="10"/>
  <c r="G14" i="15" s="1"/>
  <c r="R118" i="10"/>
  <c r="R128" i="10" s="1"/>
  <c r="T138" i="10" s="1"/>
  <c r="R139" i="10"/>
  <c r="F69" i="15"/>
  <c r="R138" i="10"/>
  <c r="T147" i="10"/>
  <c r="T148" i="10" s="1"/>
  <c r="Q139" i="10"/>
  <c r="Q138" i="10"/>
  <c r="R141" i="10"/>
  <c r="F14" i="15" s="1"/>
  <c r="R142" i="10"/>
  <c r="F15" i="15" s="1"/>
  <c r="R129" i="10" l="1"/>
  <c r="T142" i="10" s="1"/>
  <c r="K15" i="15" s="1"/>
  <c r="T139" i="10"/>
  <c r="D127" i="4"/>
  <c r="D128" i="4"/>
  <c r="U141" i="10" l="1"/>
  <c r="I14" i="15" s="1"/>
  <c r="T141" i="10"/>
  <c r="K14" i="15" s="1"/>
  <c r="U142" i="10"/>
  <c r="I15" i="15" s="1"/>
  <c r="U139" i="10"/>
  <c r="I69" i="15"/>
  <c r="U138" i="10"/>
</calcChain>
</file>

<file path=xl/sharedStrings.xml><?xml version="1.0" encoding="utf-8"?>
<sst xmlns="http://schemas.openxmlformats.org/spreadsheetml/2006/main" count="922" uniqueCount="587">
  <si>
    <t>Cienījamais lietotāj!</t>
  </si>
  <si>
    <t xml:space="preserve">
Piena ražošanas pašizmaksas modeli izstrādāja SIA "Latvijas Lauku konsultāciju un izglītības centra" (LLKC) speciālisti sadarbībā ar Latvijas Lauksaimniecības universitātes un Zemkopības ministrijas speciālistiem.
Piena pašizmaksas modelis ir veidots, lai tajā varētu izmantot saimniecībā pieejamos visu nozaru kopīgos grāmatvedības datus un nebūtu nepieciešams veidot atsevišķi nodalītu izdevumu uzskaiti par katru no saimniecības darbības nozarēm vai sektoriem.
Modelis automātiski nodrošinās piena sektora izmaksu izdalīšanu no kopējām saimniecības izmaksām. Aprēķinos nepieciešama informācija par saimniekošanā izmantotiem lauksaimniecības ražošanas resursiem (lauksaimniecības zeme un dzīvnieki) un informācija par lauksaimniecības produkcijas izlaides vērtību un saņemto atbalsta apjomu.
Piena pašizmaksas modelis aprēķina vidējo pašizmaksu par periodu (gadu, pusgadu utt.), tādēļ modelī ievadāmi dati, kas raksturo saimniecības finanšu situāciju par konkrēto laika periodu.
Saimniecības datu ievades lapā pa labi no tabulas ir ievadīti piemēra dati. Rezultātu lapā lietotājam ir iespēja aprēķināt pašizmaksu, ja kāds no ievadītajiem rādītājiem tiktu izmainīts. Izmainītais rādītājs jāieraksta baltajā šūnā un tabulas augšējā daļā parādīsies izmainītā pašizmaksa.
Ja Jums rodas jautājumi vai komentāri par modeli vai tā darbību, lūdzu, sazinieties ar LLKC Ekonomikas nodaļas speciālistiem Andri Stepanovu vai Raivi Andersonu. Tālrunis 63050576, e-pasti: andris.stepanovs@llkc.lv; raivis.andersons@llkc.lv.
</t>
  </si>
  <si>
    <t>Saimniecības datu ievade</t>
  </si>
  <si>
    <t>Rezultātu lapa</t>
  </si>
  <si>
    <t>Skatīt rezultātus</t>
  </si>
  <si>
    <t>Uz aprakstu</t>
  </si>
  <si>
    <t>Kalkulators, lai aprēķinātu piena pašizmaksu saimniecībā</t>
  </si>
  <si>
    <r>
      <t xml:space="preserve">Lūdzu ievadiet Jūsu saimniecības datus par gadu. Jāaizpilda tabulas </t>
    </r>
    <r>
      <rPr>
        <b/>
        <u/>
        <sz val="11"/>
        <color theme="9" tint="-0.499984740745262"/>
        <rFont val="Arial"/>
        <family val="2"/>
        <charset val="186"/>
      </rPr>
      <t>gaišās</t>
    </r>
    <r>
      <rPr>
        <b/>
        <sz val="11"/>
        <color theme="9" tint="-0.499984740745262"/>
        <rFont val="Arial"/>
        <family val="2"/>
        <charset val="186"/>
      </rPr>
      <t xml:space="preserve"> šūnas. 
Zaļi iekrāsotās šūnas aprēķināsies automātiski.</t>
    </r>
  </si>
  <si>
    <t>1. Lauksaimniecības resursi</t>
  </si>
  <si>
    <t>Piemērs</t>
  </si>
  <si>
    <t>Norādīti 2013.gada vidējās piena saimniecības rezultāti (vid. saimn.16 slaucams govis) Avots: SUDAT</t>
  </si>
  <si>
    <t>1.1. Lauksaimniecībā izmantojamā zeme</t>
  </si>
  <si>
    <t>7+8-9</t>
  </si>
  <si>
    <t>Kopējā apsaimniekotā LIZ</t>
  </si>
  <si>
    <t>ha</t>
  </si>
  <si>
    <t xml:space="preserve"> - t.sk. LIZ, ko izmanto pašu vajadzībām - ganīšanai un barības iegūšanai </t>
  </si>
  <si>
    <t xml:space="preserve"> - t.sk. LIZ, ko izmanto pārējām lauksaimnieciskās ražošanas vajadzībām - pārdošanai u.c.</t>
  </si>
  <si>
    <t xml:space="preserve"> - t.sk. papuves un neizmantotā LIZ</t>
  </si>
  <si>
    <t>1.2. Mājlopi - vidējais lopu skaits gadā</t>
  </si>
  <si>
    <t>Slaucamās govis</t>
  </si>
  <si>
    <t>skaits</t>
  </si>
  <si>
    <r>
      <t xml:space="preserve">
</t>
    </r>
    <r>
      <rPr>
        <b/>
        <sz val="12"/>
        <rFont val="Arial"/>
        <family val="2"/>
        <charset val="186"/>
      </rPr>
      <t xml:space="preserve">Kā uzskaitīt mājlopus?
</t>
    </r>
    <r>
      <rPr>
        <sz val="12"/>
        <rFont val="Arial"/>
        <family val="2"/>
        <charset val="186"/>
      </rPr>
      <t xml:space="preserve">
Katra mājlopa vidējais skaits gadā = mājlopa uzturēšanās ilgums (dienas vai mēneši) / (365 vai 12)
</t>
    </r>
    <r>
      <rPr>
        <u/>
        <sz val="12"/>
        <rFont val="Arial"/>
        <family val="2"/>
        <charset val="186"/>
      </rPr>
      <t>Piemēram</t>
    </r>
    <r>
      <rPr>
        <sz val="12"/>
        <rFont val="Arial"/>
        <family val="2"/>
        <charset val="186"/>
      </rPr>
      <t xml:space="preserve">: Saimniecībā ir turētas - viena govs 365 dienas un otra govs  150 dienas. Aprēķina (365 + 150) / 365 = 1,41 (vidējais govju skaits gada laikā)
</t>
    </r>
    <r>
      <rPr>
        <u/>
        <sz val="12"/>
        <rFont val="Arial"/>
        <family val="2"/>
        <charset val="186"/>
      </rPr>
      <t>Piemēram</t>
    </r>
    <r>
      <rPr>
        <sz val="12"/>
        <rFont val="Arial"/>
        <family val="2"/>
        <charset val="186"/>
      </rPr>
      <t>: Saimniecībā ir turētas - viena govs 12 mēneši un otra govs 5 mēneši. Aprēķina (12 + 5) / 12 = 1,41 (vidējais govju skaits gada laikā)</t>
    </r>
  </si>
  <si>
    <t>Teļi līdz 1 gadam:</t>
  </si>
  <si>
    <t>citi</t>
  </si>
  <si>
    <t xml:space="preserve"> - t.sk. teļi nokaušanai līdz 
6 mēnešu vecumam</t>
  </si>
  <si>
    <t>piena</t>
  </si>
  <si>
    <t xml:space="preserve"> - t.sk. pārējie jaunlopi
 jaunāki par gadu</t>
  </si>
  <si>
    <t>Jaunlopi vecāki par gadu:</t>
  </si>
  <si>
    <t xml:space="preserve"> - t.sk. buļļi no 1 līdz 2 gadiem, ieskaita arī vaislas buļļus</t>
  </si>
  <si>
    <t xml:space="preserve"> - t.sk. teles no 1 līdz 2 gadiem, kas jau atnesušās</t>
  </si>
  <si>
    <t>Pārējie liellopi:</t>
  </si>
  <si>
    <t xml:space="preserve"> - t.sk. buļļi vecāki par 2 gadiem</t>
  </si>
  <si>
    <t xml:space="preserve"> - t.sk. Audzējamās (vaislas) teles
 vecākas par 2 gadiem, vēl nav atnesušās</t>
  </si>
  <si>
    <t xml:space="preserve"> - t.sk. nobarojamās teles 
vecākas par 2 gadiem, vēl nav atnesušās </t>
  </si>
  <si>
    <t xml:space="preserve"> - t.sk. brāķētās slaucamās govis</t>
  </si>
  <si>
    <t xml:space="preserve"> - t.sk. Zīdītājgovis (paredzētas teļu atražošanai, piens nav patēriņam)</t>
  </si>
  <si>
    <t>Pārējie mājlopi</t>
  </si>
  <si>
    <t>Cūkas</t>
  </si>
  <si>
    <t>Sivēni</t>
  </si>
  <si>
    <t>Aitas, kazas</t>
  </si>
  <si>
    <t>Putni (vistas, pīles u.c.)</t>
  </si>
  <si>
    <t>Zirgi</t>
  </si>
  <si>
    <t>Trušu mātes</t>
  </si>
  <si>
    <t>1.4. Darbaspēka ieguldījums</t>
  </si>
  <si>
    <t xml:space="preserve"> - Algotā darbaspēka ieguldījums</t>
  </si>
  <si>
    <t>Stundas</t>
  </si>
  <si>
    <t xml:space="preserve">Visu nodarbināto kopā nostrādāto stundu skaits gadā
(vai konkrētajā laika posmā) </t>
  </si>
  <si>
    <t xml:space="preserve"> - Ģimenes darbaspēks (nealgotais + ģmenes darbaspēks)</t>
  </si>
  <si>
    <t>1.3. Ēkas un tehnika</t>
  </si>
  <si>
    <t xml:space="preserve"> - Lopkopībā izmantotās ēkas no visām lauksaimniecības ēkām</t>
  </si>
  <si>
    <t>%</t>
  </si>
  <si>
    <t>Informācija nepieciešama, lai tehnikas un ēku izmaksas sadalītu pa augkopības un lopkopības nozarēm</t>
  </si>
  <si>
    <t xml:space="preserve"> - Augkopībā izmantotā tehnika no visas lauksaimniecības tehnikas</t>
  </si>
  <si>
    <t>2. Saražotā produkcija</t>
  </si>
  <si>
    <t>Saražotā produkcija kopā</t>
  </si>
  <si>
    <t>EUR</t>
  </si>
  <si>
    <t>2.1. Augkopības produkcija</t>
  </si>
  <si>
    <t xml:space="preserve"> - izmantota lopbarībai</t>
  </si>
  <si>
    <t xml:space="preserve"> - Izmantota augkopībai</t>
  </si>
  <si>
    <t>-pārējā augkopības produkcija</t>
  </si>
  <si>
    <t>2.2. Lopkopības produkcija</t>
  </si>
  <si>
    <t>t</t>
  </si>
  <si>
    <t>2.2.1. Saražots piens kopā</t>
  </si>
  <si>
    <t xml:space="preserve"> - pārdots</t>
  </si>
  <si>
    <t xml:space="preserve"> - Izlietots lopkopībā</t>
  </si>
  <si>
    <t xml:space="preserve"> - izlietots pārstrādē</t>
  </si>
  <si>
    <t xml:space="preserve">              -  </t>
  </si>
  <si>
    <t xml:space="preserve"> - cits izlietojums, piemēram, pašpatēriņam</t>
  </si>
  <si>
    <t>2.2.2. Cita saražotā lopkobas produkcija (izņemot liellopu gaļu)</t>
  </si>
  <si>
    <t xml:space="preserve"> - t. sk. pārdots vai izlietots pārstrādē</t>
  </si>
  <si>
    <t xml:space="preserve"> - t. sk. izlietots lopkopībā</t>
  </si>
  <si>
    <t xml:space="preserve"> - t. sk. izlietots augkopībā</t>
  </si>
  <si>
    <t>2.2.3. Liellopu un to gaļas pārdošana</t>
  </si>
  <si>
    <t>75+77+78+79+80</t>
  </si>
  <si>
    <t>2.3. Pārējā lauksaimniecības produkcija, pārējie nelauksaimnieciskie ieņēmumi</t>
  </si>
  <si>
    <t>3. Izmaksas</t>
  </si>
  <si>
    <t>Izmaksas kopā</t>
  </si>
  <si>
    <t xml:space="preserve">3.1 Liellopu pirkšanas izdevumi </t>
  </si>
  <si>
    <t>Jānorāda visas saimnieciskās darbības izmaksas!
Izmaksu pozīcijas pa saimniecības nozarēm (piens, liellopu gaļa u.c.) tiks sadalītas aprēķinu ceļā ar koeficientu palīdzību. 
Koeficienti katrai saimniecībai tiks izrēķināti individuāli, ņemot vērā Jūsu ievadīto informāciju par zemes izlietojumu, mājlopu skaitu, darbaspēka ieguldījumu, saražoto produkciju.</t>
  </si>
  <si>
    <t>3.2. Augkopības izmaksas</t>
  </si>
  <si>
    <t xml:space="preserve"> - pirktā sēkla, stādi</t>
  </si>
  <si>
    <t xml:space="preserve"> - pirktais mēslojums</t>
  </si>
  <si>
    <t xml:space="preserve"> - augu aizsardzības līdz.</t>
  </si>
  <si>
    <t xml:space="preserve"> - pārējās specif. augkop. izmaksas</t>
  </si>
  <si>
    <t>3.3. Lopkopības izmaksas:</t>
  </si>
  <si>
    <t>Pirktā lopbarība</t>
  </si>
  <si>
    <t>Apsēklošana un veterinārās izmaksas</t>
  </si>
  <si>
    <t>Pārējās specif. lopkop. izmaksas</t>
  </si>
  <si>
    <t>3.4. Pieskaitāmās izmaksas</t>
  </si>
  <si>
    <t xml:space="preserve"> - Ēku un tehnikas uzturēšana</t>
  </si>
  <si>
    <t xml:space="preserve"> - Degviela, smērvielas</t>
  </si>
  <si>
    <t xml:space="preserve"> - Elektrība, apkure</t>
  </si>
  <si>
    <t xml:space="preserve"> - Pakalpojumi, tehnikas pakalpojumi</t>
  </si>
  <si>
    <t xml:space="preserve"> - Pārējās pieskaitāmās izmaksas</t>
  </si>
  <si>
    <t>3.5. Nolietojums</t>
  </si>
  <si>
    <t xml:space="preserve"> - Ēku un būvju nolietojums un norakstīšana</t>
  </si>
  <si>
    <t xml:space="preserve"> - Mašīnu un iekārtu nolietojums un norakstīšana</t>
  </si>
  <si>
    <t xml:space="preserve"> - Pārējo pamatlīdzekļu nolietojums un norakstīšana</t>
  </si>
  <si>
    <t>3.6. Ārējās izmaksas</t>
  </si>
  <si>
    <t xml:space="preserve"> - Algotais darbaspēks</t>
  </si>
  <si>
    <t xml:space="preserve"> - Nomas maksa</t>
  </si>
  <si>
    <t xml:space="preserve"> - Procentu maksājumi</t>
  </si>
  <si>
    <t>- Pārējās ārējās izmaksas</t>
  </si>
  <si>
    <t>3.7. Nodokļi</t>
  </si>
  <si>
    <t xml:space="preserve"> - Ražošanas nodokļi un nodevas</t>
  </si>
  <si>
    <t>148A</t>
  </si>
  <si>
    <t>- Nekustamā īpašuma nodoklis</t>
  </si>
  <si>
    <t xml:space="preserve"> - Ienākuma nodoklis </t>
  </si>
  <si>
    <t>4. Atbalsti</t>
  </si>
  <si>
    <t>Atbalsti kopā</t>
  </si>
  <si>
    <t>Neietekmē pašizmaksas rezultātu!
Informācija jānorāda tikai tad, ja vēlas uzzināt atbalsta apjomu uz 1 kg saražotā piena. 
Aprēķinu ceļā ar koeficientu palīdzību no saimniecības kopējā atbalsta apjoma tiks nodalīts atbalsts, kurš attiecināms uz piena nozari - skatīt pie rezultātiem - atbalsta maksājumi pienam.</t>
  </si>
  <si>
    <t>139+140+141</t>
  </si>
  <si>
    <r>
      <t xml:space="preserve"> - Atbalsti par platībām
</t>
    </r>
    <r>
      <rPr>
        <b/>
        <sz val="9"/>
        <rFont val="Arial"/>
        <family val="2"/>
        <charset val="186"/>
      </rPr>
      <t>VPM</t>
    </r>
    <r>
      <rPr>
        <sz val="9"/>
        <rFont val="Arial"/>
        <family val="2"/>
        <charset val="186"/>
      </rPr>
      <t xml:space="preserve"> Vienotais platības maksājums
</t>
    </r>
    <r>
      <rPr>
        <b/>
        <sz val="9"/>
        <rFont val="Arial"/>
        <family val="2"/>
        <charset val="186"/>
      </rPr>
      <t>MLA</t>
    </r>
    <r>
      <rPr>
        <sz val="9"/>
        <rFont val="Arial"/>
        <family val="2"/>
        <charset val="186"/>
      </rPr>
      <t xml:space="preserve"> Maksājums lauksaimniekam mazāk labvēlīgos apvidos
</t>
    </r>
    <r>
      <rPr>
        <b/>
        <sz val="9"/>
        <rFont val="Arial"/>
        <family val="2"/>
        <charset val="186"/>
      </rPr>
      <t>BLA</t>
    </r>
    <r>
      <rPr>
        <sz val="9"/>
        <rFont val="Arial"/>
        <family val="2"/>
        <charset val="186"/>
      </rPr>
      <t xml:space="preserve"> Bioloģiskās lauksaimniecības attīstība
</t>
    </r>
    <r>
      <rPr>
        <b/>
        <sz val="9"/>
        <rFont val="Arial"/>
        <family val="2"/>
        <charset val="186"/>
      </rPr>
      <t>BDUZ</t>
    </r>
    <r>
      <rPr>
        <sz val="9"/>
        <rFont val="Arial"/>
        <family val="2"/>
        <charset val="186"/>
      </rPr>
      <t xml:space="preserve"> Bioloģiskās daudzveidības uzturēšana zālājos
</t>
    </r>
    <r>
      <rPr>
        <b/>
        <sz val="9"/>
        <rFont val="Arial"/>
        <family val="2"/>
        <charset val="186"/>
      </rPr>
      <t>RLZP</t>
    </r>
    <r>
      <rPr>
        <sz val="9"/>
        <rFont val="Arial"/>
        <family val="2"/>
        <charset val="186"/>
      </rPr>
      <t xml:space="preserve"> Rugāju lauks ziemas periodā
</t>
    </r>
    <r>
      <rPr>
        <b/>
        <sz val="9"/>
        <rFont val="Arial"/>
        <family val="2"/>
        <charset val="186"/>
      </rPr>
      <t>BI</t>
    </r>
    <r>
      <rPr>
        <sz val="9"/>
        <rFont val="Arial"/>
        <family val="2"/>
        <charset val="186"/>
      </rPr>
      <t xml:space="preserve"> Buferjoslu ierīkošana
</t>
    </r>
    <r>
      <rPr>
        <b/>
        <sz val="9"/>
        <rFont val="Arial"/>
        <family val="2"/>
        <charset val="186"/>
      </rPr>
      <t>ALA</t>
    </r>
    <r>
      <rPr>
        <sz val="9"/>
        <rFont val="Arial"/>
        <family val="2"/>
        <charset val="186"/>
      </rPr>
      <t xml:space="preserve"> Atdalītais PPVA par laukaugu platībām 
</t>
    </r>
    <r>
      <rPr>
        <b/>
        <sz val="9"/>
        <rFont val="Arial"/>
        <family val="2"/>
        <charset val="186"/>
      </rPr>
      <t>APL</t>
    </r>
    <r>
      <rPr>
        <sz val="9"/>
        <rFont val="Arial"/>
        <family val="2"/>
        <charset val="186"/>
      </rPr>
      <t xml:space="preserve"> Atdalītais PPVA par platībām
</t>
    </r>
    <r>
      <rPr>
        <b/>
        <sz val="9"/>
        <rFont val="Arial"/>
        <family val="2"/>
        <charset val="186"/>
      </rPr>
      <t>JAL</t>
    </r>
    <r>
      <rPr>
        <sz val="9"/>
        <rFont val="Arial"/>
        <family val="2"/>
        <charset val="186"/>
      </rPr>
      <t xml:space="preserve"> Atdalītais PPVA īpašos gadījumos jaunajiem lauksaimniekiem</t>
    </r>
  </si>
  <si>
    <r>
      <t xml:space="preserve"> - Atbalsti piena lopkopībā
</t>
    </r>
    <r>
      <rPr>
        <b/>
        <sz val="9"/>
        <rFont val="Arial"/>
        <family val="2"/>
        <charset val="186"/>
      </rPr>
      <t>Ciltsdarba</t>
    </r>
    <r>
      <rPr>
        <sz val="9"/>
        <rFont val="Arial"/>
        <family val="2"/>
        <charset val="186"/>
      </rPr>
      <t xml:space="preserve"> maksājumi piensaimniecībai, t.sk. ārkārtas atbalsts
</t>
    </r>
    <r>
      <rPr>
        <b/>
        <sz val="9"/>
        <rFont val="Arial"/>
        <family val="2"/>
        <charset val="186"/>
      </rPr>
      <t>ILA</t>
    </r>
    <r>
      <rPr>
        <sz val="9"/>
        <rFont val="Arial"/>
        <family val="2"/>
        <charset val="186"/>
      </rPr>
      <t xml:space="preserve"> Īpašais atbalsts par pienu</t>
    </r>
  </si>
  <si>
    <r>
      <t xml:space="preserve"> - Atbalsti lopkopībā
</t>
    </r>
    <r>
      <rPr>
        <b/>
        <sz val="10"/>
        <rFont val="Arial"/>
        <family val="2"/>
        <charset val="186"/>
      </rPr>
      <t>Ciltsdarba</t>
    </r>
    <r>
      <rPr>
        <sz val="10"/>
        <rFont val="Arial"/>
        <family val="2"/>
        <charset val="186"/>
      </rPr>
      <t xml:space="preserve"> maksājumi lokopībai, t.sk. ārkārtas atbalsts
</t>
    </r>
    <r>
      <rPr>
        <b/>
        <sz val="10"/>
        <rFont val="Arial"/>
        <family val="2"/>
        <charset val="186"/>
      </rPr>
      <t>AKEL</t>
    </r>
    <r>
      <rPr>
        <sz val="10"/>
        <rFont val="Arial"/>
        <family val="2"/>
        <charset val="186"/>
      </rPr>
      <t xml:space="preserve"> Atdalītais PPVA par nokautiem vai eksportētiem liellopiem
</t>
    </r>
    <r>
      <rPr>
        <b/>
        <sz val="10"/>
        <rFont val="Arial"/>
        <family val="2"/>
        <charset val="186"/>
      </rPr>
      <t>ALA</t>
    </r>
    <r>
      <rPr>
        <sz val="10"/>
        <rFont val="Arial"/>
        <family val="2"/>
        <charset val="186"/>
      </rPr>
      <t xml:space="preserve"> Atdalītais PPVA par liellopiem
</t>
    </r>
    <r>
      <rPr>
        <b/>
        <sz val="10"/>
        <rFont val="Arial"/>
        <family val="2"/>
        <charset val="186"/>
      </rPr>
      <t>APKV</t>
    </r>
    <r>
      <rPr>
        <sz val="10"/>
        <rFont val="Arial"/>
        <family val="2"/>
        <charset val="186"/>
      </rPr>
      <t xml:space="preserve"> Atdalītais PPVA par pienu
</t>
    </r>
    <r>
      <rPr>
        <b/>
        <sz val="10"/>
        <rFont val="Arial"/>
        <family val="2"/>
        <charset val="186"/>
      </rPr>
      <t>LDGRS</t>
    </r>
    <r>
      <rPr>
        <sz val="10"/>
        <rFont val="Arial"/>
        <family val="2"/>
        <charset val="186"/>
      </rPr>
      <t xml:space="preserve"> Lauksaimniecības dzīvnieku ģenētisko resursu saglabāšana
</t>
    </r>
    <r>
      <rPr>
        <b/>
        <sz val="10"/>
        <rFont val="Arial"/>
        <family val="2"/>
        <charset val="186"/>
      </rPr>
      <t>ILA</t>
    </r>
    <r>
      <rPr>
        <sz val="10"/>
        <rFont val="Arial"/>
        <family val="2"/>
        <charset val="186"/>
      </rPr>
      <t xml:space="preserve"> Īpašais atbalsts par liellopiem</t>
    </r>
  </si>
  <si>
    <t>143+144+145</t>
  </si>
  <si>
    <r>
      <t xml:space="preserve"> - Pārējie atbalsti  lauksaimniecībā kuri iepriekš nav minēti. t.sk:
</t>
    </r>
    <r>
      <rPr>
        <sz val="10"/>
        <rFont val="Arial"/>
        <family val="2"/>
        <charset val="186"/>
      </rPr>
      <t>-</t>
    </r>
    <r>
      <rPr>
        <b/>
        <sz val="10"/>
        <color theme="0"/>
        <rFont val="Arial"/>
        <family val="2"/>
        <charset val="186"/>
      </rPr>
      <t xml:space="preserve"> </t>
    </r>
    <r>
      <rPr>
        <sz val="9"/>
        <rFont val="Arial"/>
        <family val="2"/>
        <charset val="186"/>
      </rPr>
      <t>citu nozaru specifiksi atbalsti (piem. IKC Īpašais atbalsts cietes kartupeļu kvalitātes uzlabošanai) 
- investīciju atbalsts
- u.c.</t>
    </r>
  </si>
  <si>
    <t>Rezultāti</t>
  </si>
  <si>
    <t>Piena pārdošanas cena</t>
  </si>
  <si>
    <t>EUR/t</t>
  </si>
  <si>
    <t>Piena vidējais izslaukums no govs</t>
  </si>
  <si>
    <t xml:space="preserve"> t/govs</t>
  </si>
  <si>
    <t>Uz realizēto pienu
EUR/kg</t>
  </si>
  <si>
    <t>Pašizmaksa: 2013.gadā, vidēji valstī piena saimniecībā, kurā ir 16 slaucamās govis</t>
  </si>
  <si>
    <t>Piena pašizmaksa</t>
  </si>
  <si>
    <t>Piena pašizmaksa neieskaitot ģimenes d-spēka izmaksas</t>
  </si>
  <si>
    <t>Atbalsta maksājumi pienam</t>
  </si>
  <si>
    <t>Visi atbalsta maksājumi</t>
  </si>
  <si>
    <t>Uz saimniecības datu ievadi</t>
  </si>
  <si>
    <t>Rezultāti - Jūsu saimniecības piena nozares rādītāji</t>
  </si>
  <si>
    <t>Ja vēlaties kādā pozīcijā ievadīt mainīt summu, nospiediet "Uz saimniecības datu ievadi",  precizējiet saimniecības datus, automātiski aprēķināsies jauna summa.
Ja vēlaties redzēt kā mainīsies pašizmaksa, ja izmainīsiet kādu pozīciju, ierakstiet izmainīto pozīcijas lielumu baltajā šūnā, alternatīvie rezultāti parādīsies blakus automātiski aprēķinātajiem.</t>
  </si>
  <si>
    <t>Ja maina izmaksas</t>
  </si>
  <si>
    <t>Uz realizēto pienu</t>
  </si>
  <si>
    <t>Uz saražoto pienu</t>
  </si>
  <si>
    <t>Piena pašizmaksa, EUR/kg</t>
  </si>
  <si>
    <t xml:space="preserve"> - bez atbalsta maksājumiem</t>
  </si>
  <si>
    <t xml:space="preserve"> - bez atbalsta maksājumiem un nealgotā darbaspēka izmaksām</t>
  </si>
  <si>
    <t>Atbalsta maksājumi, EUR/kg</t>
  </si>
  <si>
    <t>Saražotā piena apjoms, kg</t>
  </si>
  <si>
    <t>Realizētā piena apjoms, kg</t>
  </si>
  <si>
    <r>
      <rPr>
        <b/>
        <sz val="10"/>
        <color rgb="FFFF0000"/>
        <rFont val="Arial"/>
        <family val="2"/>
        <charset val="186"/>
      </rPr>
      <t>Pašpatēriņa</t>
    </r>
    <r>
      <rPr>
        <b/>
        <sz val="10"/>
        <rFont val="Arial"/>
        <family val="2"/>
        <charset val="186"/>
      </rPr>
      <t xml:space="preserve"> piens, % no saražotā piena</t>
    </r>
  </si>
  <si>
    <t>Ieņēmumi</t>
  </si>
  <si>
    <t>Realizācija, piens</t>
  </si>
  <si>
    <t>Realizācija, cita piena liellopu produkcija</t>
  </si>
  <si>
    <t>Realizācija, piena lopi un to gaļa</t>
  </si>
  <si>
    <t>IEŅĒMUMI KOPĀ</t>
  </si>
  <si>
    <t>Izmaksas</t>
  </si>
  <si>
    <t>Pirktās barības izmaksas.</t>
  </si>
  <si>
    <t>Pārējās lopkopības materiālās izmaksas</t>
  </si>
  <si>
    <t>Piena lopu pirkšanas izmaksas</t>
  </si>
  <si>
    <t>Lopkopībā izmantotās augkopības produkcijas tiešās izmaksas</t>
  </si>
  <si>
    <t xml:space="preserve">Lopkopības izmaksas kopā </t>
  </si>
  <si>
    <t>Ēku un tehnikas uzturēšana</t>
  </si>
  <si>
    <t>Degviela, smērvielas</t>
  </si>
  <si>
    <t>Elektrība, apkure</t>
  </si>
  <si>
    <t>Pakalpojumi, tehnikas noma</t>
  </si>
  <si>
    <t>Vadības izmaksas</t>
  </si>
  <si>
    <t xml:space="preserve">Pieskaitāmās izmaksas kopā </t>
  </si>
  <si>
    <t>Ēku un būvju nolietojums</t>
  </si>
  <si>
    <t>Mašīnu un iekārtu nolietojums</t>
  </si>
  <si>
    <t>Pārējo pamatlīdzekļu nolietojums un norakstīšana</t>
  </si>
  <si>
    <t>Nolietojums kopā</t>
  </si>
  <si>
    <t>Algotais darbaspēks</t>
  </si>
  <si>
    <t>Ģimenes darbaspēka ieguldījums</t>
  </si>
  <si>
    <t>Noma</t>
  </si>
  <si>
    <t>Procentu maksājumi</t>
  </si>
  <si>
    <t>Ārējās izmaksas kopā</t>
  </si>
  <si>
    <t>Nodokļi</t>
  </si>
  <si>
    <t>IZMAKSAS KOPĀ</t>
  </si>
  <si>
    <t>Rinda</t>
  </si>
  <si>
    <t>Skaidrojums</t>
  </si>
  <si>
    <t>_</t>
  </si>
  <si>
    <t>Algotais darbaspēks - tie ir darbinieki:
 - kuriem ir darba tiesiskās attiecības ar saimniecību,
 - kuri nav īpašnieka ģimenes locekļi,
 - kuriem tiek aprēķināta darba alga un veikti nodokļu maksājumi.
Visu algoto darbinieku kopējais gadā nostrādāto stundu skaits, taču aprēķinā liekot ne vairāk par 1840 stundām uz vienu darbinieku.</t>
  </si>
  <si>
    <t>Ģimenes un nealgotais darbaspēks - tie ir īpašnieka ģimenes locekļi, kuri saimnieciskā gada beigās saņem noteiktu peļņas daļu vai cita veida materiālu labumu un kuru ieguldītais darbs netiek pilnībā atalgots. Tas var būt īpašnieks vai īpašnieka laulātais, regulāri vai neregulāri nodarbinātas personas.
Visu algoto darbinieku kopējais gadā nostrādāto stundu skaits, taču aprēķinā liekot ne vairāk par 1840 stundām uz vienu darbinieku.</t>
  </si>
  <si>
    <t>Darba samaksu summa visiem nodarbinātajiem, t.sk. ģimenes un nealgotajam darbaspēkam, kopā par gadu - tajā ieskaita darba algu, prēmijas, peļņas daļu, valsts sociālās apdrošināšanas obligātās iemaksas un visas darba algai pielīdzināmās izmaksas, t.sk. arī atalgojumu natūrā, piemēram, darba devēja segtās izmaksas par dzīvokli, uzturu, apģērbu, īpašumā nodotie uzņēmuma izstrādājumi, izmaksas sakarā ar iekārtošanu darbā, apdrošināšanu pret nelaimes gadījumiem u.c.</t>
  </si>
  <si>
    <t>Zeme īpašumā vai pastāvīgā lietošanā. 
Pie kopējā LIZ pieskaita arī ģimenes dārziņus – tās ir platības, kurās tiek audzēta produkcija personīgajam patēriņam; parasti šīs platības ir atdalītas no pārējās lauksaimniecības zemes.</t>
  </si>
  <si>
    <t>Platības, kuras nepieder saimniecībai, bet par kurām uz līguma pamata tiek maksāta nomas maksa, kas parasti ir iepriekš noteikta un nav atkarīga no darbības rezultātiem.
Neiekļauj platības:
 - no kurām tiek nopirkta tikai raža: ja pērk ražu no lopbarības platībām, samaksu par to uzrāda  rindā Pirktā
lopbarība; ja pērk ražu pārdodamajām (tirgus) kultūrām, piemēram, graudaugiem, kartupeļiem u.c., tad rindā Pārējās specifiskās augkopības izmaksas,
 - kuru nomas laiks ir mazāks par vienu gadu vai gadījuma rakstura noma.
Ja kādai zemes platībai ir divi apsaimniekotāji, tad šī zeme jāieraksta kā īpašnieka vai nomas zeme, vadoties pēc savstarpēji noslēgtā līguma.</t>
  </si>
  <si>
    <t>Citiem iznomātā zeme.
Neiekļauj platības:
 - no kurām tiek pārdota tikai raža: ja pārdod ražu no lopbarības platībām, samaksu par to uzrāda pie augkopības produkcijas, rindas kods 52.
 - kuru nomas laiks ir mazāks par vienu gadu vai gadījuma rakstura noma.</t>
  </si>
  <si>
    <r>
      <rPr>
        <u/>
        <sz val="11"/>
        <color theme="1"/>
        <rFont val="Calibri"/>
        <family val="2"/>
        <charset val="186"/>
        <scheme val="minor"/>
      </rPr>
      <t>Neieskaita</t>
    </r>
    <r>
      <rPr>
        <sz val="11"/>
        <color theme="1"/>
        <rFont val="Calibri"/>
        <family val="2"/>
        <charset val="186"/>
        <scheme val="minor"/>
      </rPr>
      <t xml:space="preserve"> - lopbarības saknes un kāpostus, kas audzēti sēklai.                                                                                                                                                                                </t>
    </r>
    <r>
      <rPr>
        <u/>
        <sz val="11"/>
        <color theme="1"/>
        <rFont val="Calibri"/>
        <family val="2"/>
        <charset val="186"/>
        <scheme val="minor"/>
      </rPr>
      <t>Ieskaita:</t>
    </r>
    <r>
      <rPr>
        <sz val="11"/>
        <color theme="1"/>
        <rFont val="Calibri"/>
        <family val="2"/>
        <charset val="186"/>
        <scheme val="minor"/>
      </rPr>
      <t xml:space="preserve">
- Lopbarības saknes un kāposti lopbarībai;
– Kukurūza lopbarībai;
 – Pākšaugi skābbarībai un zaļmasai: āboliņš, lucerna, vīķi, amoliņš, saldā lupīna;
 – Citas lopbarības kultūras: galega, graudaugi, kas tiek novākti zaļi skābbarībai un zaļmasai.</t>
    </r>
  </si>
  <si>
    <r>
      <rPr>
        <u/>
        <sz val="11"/>
        <rFont val="Calibri"/>
        <family val="2"/>
        <charset val="186"/>
        <scheme val="minor"/>
      </rPr>
      <t>Ieskaita:</t>
    </r>
    <r>
      <rPr>
        <sz val="11"/>
        <rFont val="Calibri"/>
        <family val="2"/>
        <charset val="186"/>
        <scheme val="minor"/>
      </rPr>
      <t xml:space="preserve">
 – Zālāji aramzemē: zālāji, kas sēti aramzemē uz 1 līdz 5 gadiem un ir iekļauti augu sekas sistēmā.
– Kultivētas pļavas, ganības (ilggadīgie zālāji): zālāji, kuri aug pļavās un ganībās vairāk nekā 5 gadus un kuru platības nav iekļautas augu sekas sistēmā.
 – Dabīgās pļavas, ganības (ilggadīgie zālāji): nekultivētas un nemēslotas pļavas un ganības.
 – Pļavas un ganības, ko neizmanto produkcijas ieguvei (saimniecībā nav mājlopu), bet tās tiek uzturētas labā lauksaimniecības un vides stāvoklī un par kurām saņem vienoto platības maksājumu (VPM).</t>
    </r>
  </si>
  <si>
    <t xml:space="preserve"> - Slaucamās govis ir govis, kas ir atnesušās un tiek turētas piena ražošanai</t>
  </si>
  <si>
    <t xml:space="preserve"> – Jaunlopi ir buļļi un teles, kas jaunāki par gadu.</t>
  </si>
  <si>
    <t xml:space="preserve"> - Buļļi no 1 līdz 2 gadiem: ieskaita arī vaislas buļļus.
 - Teles no 1 līdz 2 gadiem: neieskaita tās, kas jau atnesušās.</t>
  </si>
  <si>
    <t xml:space="preserve"> - Buļļi, vecāki par 2 gadiem
 – Vaislas teles, vecākas par 2 gadiem: kas vēl nav atnesušās un ir paredzētas vaislai.
 - Nobarojamās teles, vecākas par 2 gadiem: kas nav atnesušās un nav paredzētas vaislai.
 - Brāķētas slaucamās govis.
 - Zīdītājgovis: atnesušās govis, jaunākas vai vecākas par 2 gadiem, kuras paredzētas tikai teļu atražošanai un kuru piens nav paredzēts pārdošanai, patēriņam pārtikā, ieskaita arī brāķētās zīdītājgovis.</t>
  </si>
  <si>
    <t xml:space="preserve"> - Nobarojamās cūkas: cūkas svarā virs 20 kg, izņemot kuiļus un brāķētās cūkas.
 - Sivēnmātes: svarā virs 50 kg, izņemot brāķētās sivēnmātes.
 - Pārējās cūkas: kuiļi un brāķētās cūkas, kā arī vaislas sivēnmātes svarā no 20 līdz 50 kg.</t>
  </si>
  <si>
    <t xml:space="preserve"> - Sivēni svarā līdz 20 kg</t>
  </si>
  <si>
    <t xml:space="preserve"> - Aitu mātes ir aitas, vecākas par gadu un atnesušās, kuras paredzētas vaislai.
 - Pārējās aitas: visu vecumu aitas, izņemot aitu mātes.
 - Kazu mātes: paredzētas vaislai.
 - Pārējās kazas: izņemot kazu mātes.</t>
  </si>
  <si>
    <t xml:space="preserve"> - Vistas gaļai: izņemot dējējvistas un brāķētās vistas, neiekļauj cāļus.
 – Dējējvistas: jaunās vistiņas (kas nav vēl sākušas dēt), dējējvistas un brāķētās dējējvistas, neiekļauj cāļus.
 - Pīles, zosis, pārējie putni: iekļauj arī tītarus, paipalas, fazānus, strausus, neiekļauj cāļus.</t>
  </si>
  <si>
    <t xml:space="preserve"> - Zirgi: pārdošanai audzētie, darba un pārējie zirgi.</t>
  </si>
  <si>
    <t xml:space="preserve"> - Trušu mātes. Neieskaita pārējos trušus.</t>
  </si>
  <si>
    <t>Pārskata gadā saimniecībā saražoto lauksaimniecības produktu vērtība, neatkarīgi no izlietojuma (t.sk. pārdotā, personīgais patēriņš, izlietotais lopkopībā, augkopībā, pārstrādātais)</t>
  </si>
  <si>
    <t>Pārskata gadā saimniecībā saražoto augkopības produktu vērtība (t.sk. pārdotā, personīgais patēriņš, izlietotais lopkopībā, augkopībā, pārstrādātais)</t>
  </si>
  <si>
    <t>Pārskata gadā saimniecībā saražoto lopkopības produktu vērtība (t.sk. pārdotā, personīgais patēriņš, izlietotais lopkopībā, augkopībā, pārstrādātais)</t>
  </si>
  <si>
    <r>
      <t xml:space="preserve">– Piens (no slaucamām govīm): ja par nodoto pienu saimniecība no pārstrādes uzņēmuma pretī saņem vājpienu vai suliņas, pārdotā piena vērtību nedrīkst samazināt par saņemtā vājpiena vai suliņu vērtību vai, ja saņemtā summa ir samazināta, tad vājpiena vai suliņu vērtību pieskaita piena pārdošanas ieņēmumiem un uzrāda atbilstošajā rindā kā pirkto lopbarību (rindas kods 116).
 – </t>
    </r>
    <r>
      <rPr>
        <sz val="11"/>
        <color rgb="FFFF0000"/>
        <rFont val="Calibri"/>
        <family val="2"/>
        <charset val="186"/>
        <scheme val="minor"/>
      </rPr>
      <t>Neieskaita piena (no zīdītājgovīm) vērtību, ja</t>
    </r>
    <r>
      <rPr>
        <sz val="11"/>
        <color theme="1"/>
        <rFont val="Calibri"/>
        <family val="2"/>
        <charset val="186"/>
        <scheme val="minor"/>
      </rPr>
      <t xml:space="preserve"> ta paredzēts tikai teļu barošanai, bet nav paredzēts pārdošanai vai cilvēku patēriņam.</t>
    </r>
  </si>
  <si>
    <t xml:space="preserve"> – Cita lopkopības produkcija (izņemot gaļu): aitas un ķēves piens, ādas, subprodukti, bišu vasks, embriji, biohumuss un ieņēmumi par zirgu pārošanu.</t>
  </si>
  <si>
    <t xml:space="preserve"> - Pirktā sēkla, stādi un to apstrāde (neieskaitot ilggadīgos stādījumus): ieskaita arī pirktos puķu sīpolus un gumus, kā arī sēklas apstrādāšanas izmaksas (kodināšana, šķirošana utt.), neieskaita jaunu koku un krūmu stādījumu izveidošanas izmaksas, jo tās uzskata par ieguldījumiem
 - Pašražotā sēkla un stādi - augkopībā izmantoto pašu saimniecībā ražoto augkopības produktu vērtība.
 – Pirktie minerālmēsli un augsnes uzlabotāji - tikai pirktie minerālmēsli un augsnes uzlabotāji, kā kūdra, kaļķis.
Ja daļa no šiem minerālmēsliem un augsnes uzlabotājiem tiek izmantoti mežsaimniecībā, tad attiecīgās izmaksas nav jāiekļauj.
 – Pirktie kūtsmēsli u.c. organiskais mēslojums: tikai pirktie kūtsmēsli un cits organiskais mēslojums (arī komposts).
 – Pašražotais mēslojums (kūtsmēsli, komposts): uzrāda zemes ielabošanai izlietotos saimniecībā saražotos kūtsmēslus, kompostu un biohumusu.
 – Augkopībā izmantotā pašražotā produkcija – salmi u.c.: uzrāda augkopībā izmantoto pašražoto salmu un komposta izmaksas, ja tādas izmaksas saimniecībā tiek uzskaitītas.
 - Augu aizsardzības līdzekļi: augu aizsardzības līdzekļu izmaksas.
Ja daļa no šiem līdzekļiem tiek izmantoti mežsaimniecībā, tad attiecīgās izmaksas nav jāiekļauj.
 - Pārējās specifiskās augkopības izmaksas - izmaksas, kas saistītas ar augkopību un netiek atsevišķi uzrādītas citos izmaksu posteņos: iepakojamais un sienamais materiāls, zemes analīžu izmaksas, segumi no sintētiska materiāla, piemēram, zemeņu audzēšanai, izmaksas produkcijas glabāšanai un nosūtīšanai tālākai pārstrādei un pārdošanai (iekļaujot izmaksas īslaicīgai ēku nomai), augošas ražas pirkšana pārdošanai, īslaicīga (mazāk nekā 1 gads) platību noma noteiktu laukaugu audzēšanai un pārdošanai.</t>
  </si>
  <si>
    <t xml:space="preserve"> - Pirktā koncentrētā un pārējā lopbarība, pakaiši u.c. ganību mājlopiem;
 - Pirktā lopbarība, pakaiši u.c. cūkām, mājputniem, trušiem, bitēm, zivīm u.c.
Pie pirktās lopbarības pieskaita: iepirkto sienu un salmus, lopbarības raušus, kombinēto lopbarību, graudus, piena produktus, zivju miltus, minerālbarību u.c. ieskaita arī samaksu par ganību izmantošanu, izmaksas lopbarības iegādei pirms ražas ienākšanās, kā arī dažādas piedevas lopbarības konservēšanas vajadzībām, u.c.</t>
  </si>
  <si>
    <t xml:space="preserve"> - Pašražotā lopbarība ganību mājlopiem;
 - Pašražotā lopbarība cūkām, mājputniem, trušiem, bitēm, zivīm u.c.
Pie pašražotās lopbarības pieskaita pārdodamu saimniecības produkciju, kuru izmanto lopbarībai un novērtē kā pašražoto produkciju.</t>
  </si>
  <si>
    <t xml:space="preserve"> - Veterināro pakalpojumu un medikamentu izmaksas, mākslīgā apsēklošana.</t>
  </si>
  <si>
    <t xml:space="preserve"> - Pārējās specifiskās lopkopības izmaksas: piena pārraudzība, kastrācija, ganāmpulka reģistrācija ciltsgrāmatās, ar lopkopību saistīto mašīnu un iekārtu mazgāšanas līdzekļi, iepakojuma materiāls, lopkopības produkcijas glabāšana un nosūtīšana pārstrādes vajadzībām, lopkopības produkcijas sagatavošana pārdošanai un uzglabāšanai, ieskaitot īslaicīgu noliktavu nomu, lopkopības produkcijas mārketinga izmaksas.</t>
  </si>
  <si>
    <t xml:space="preserve"> - Zemes un ēku uzturēšanas izmaksas: Ēku un zemes ielabošanas objektu ekspluatācijas izmaksas, ieskaitot siltumnīcu un citu segto platību inventāru, celtniecības materiālus; neuzrāda izmaksas lielākiem remontdarbiem, kas palielina objekta vērtību vai jaunus kapitālieguldījumus. Izmaksas, kas ietver sīkus mašīnu un iekārtu remontus, kuri nepalielina šo mašīnu un iekārtu vērtību vai būtiski neizmaina iekārtu vai mašīnu jaudas, arī sīkā inventāra iegādi, piemēram, riepas, aizsargtērpus veselībai kaitīgu darbu veikšanai, šķīdumus iekārtu mazgāšanai un tīrīšanai.</t>
  </si>
  <si>
    <t>Tikai saimniecības vajadzībām patērētā degviela un smērvielas - neieskaita personīgajam patēriņam izlietoto. Degvielas izmaksās uzrāda tikai faktiski samaksāto akcīzes nodokli.</t>
  </si>
  <si>
    <t xml:space="preserve"> – Elektrība: pirktās elektroenerģijas patēriņš uzņēmuma vajadzībām.
 – Pirktais kurināmais: pirktā kurināmā patēriņš uzņēmuma vajadzībām, ieskaitot siltumnīcu apkurināšanu.
 – Pašražotais kurināmais: pašražotā kurināmā patēriņš uzņēmuma vajadzībām.
 – Maksa par ūdeni un tā piegādi: samaksa par ūdeni un tā piegādi, ieskaitot apūdeņošanu.</t>
  </si>
  <si>
    <t xml:space="preserve"> - Lauksaimniecības pakalpojumi, iekārtu un tehnikas noma: uzrāda samaksu par augsnes apstrādi, sēšanu, mēslošanu, apstrādi ar augu aizsardzības līdzekļiem u.c. Ja samaksā par saņemtajiem pakalpojumiem bez degvielas ir iekļauti arī citi materiāli (augu aizsardzības līdzekļi, mēslojums vai sēklas) un tos ir iespējams novērtēt, tad tos uzskaita pie atbilstošajām materiālajām izmaksām.</t>
  </si>
  <si>
    <r>
      <t xml:space="preserve"> – Maksa par ūdeni un tā piegādi: samaksa par ūdeni un tā piegādi, ieskaitot apūdeņošanu.
 – Lauksaimniecības apdrošināšana (sējumu, mājlopu u.c.): apdrošināšanas prēmijas par lauksaimniecības produkcijas vai tās komponentu (cenu, ražu, izmaksu) apdrošināšanu. Iekļauj arī visas saimniecības apdrošināšanas prēmiju, ja nav atdalāma prēmijas daļa, kas attiecas uz pārējām nozarēm (nelauksaimnieciskā daļa). Ja nelauksaimnieciskā daļa ir atdalāma, tad to uzrāda pie pārējās apdrošināšanas.
 - Pārējā apdrošināšana (izņemot darbinieku apdrošināšanu): visas apdrošināšanas prēmijas, kuras attiecas uz pārējo apdrošināšanu – ēku, tehnikas un transportlīdzekļu apdrošināšana, izņemot lauksaimniecības apdrošināšanu. Darba ņēmēju apdrošināšanu pret nelaimes gadījumiem uzrāda rindā Algotā darbaspēka izmaksas.
 – Uz pārskata gadu attiecinātie iepriekšējo periodu izdevumi
</t>
    </r>
    <r>
      <rPr>
        <sz val="11"/>
        <color theme="1"/>
        <rFont val="Calibri"/>
        <family val="2"/>
        <charset val="186"/>
        <scheme val="minor"/>
      </rPr>
      <t xml:space="preserve">
 – Pārējās pieskaitāmās izmaksas, izņemot pašražotās produkcijas krājumu starpību: telefona, grāmatvedības, biroja uzturēšanas u.c. izmaksas, arī ēku īslaicīgas (mazāk par 1 gadu) nomas maksas, pārdošanas izmaksas, zaudējumi no valūtas kursa svārstībām, soda naudas.</t>
    </r>
  </si>
  <si>
    <t xml:space="preserve"> - Ēku un būvju nolietojums</t>
  </si>
  <si>
    <t xml:space="preserve"> - Mašīnu un iekārtu nolietojums</t>
  </si>
  <si>
    <t xml:space="preserve"> – Citu pamatlīdzekļu nolietojums
 – Izslēgto pamatlīdzekļu atlikusī vērtība: uzrāda pārdoto un norakstīto pamatlīdzekļu atlikušo vērtību</t>
  </si>
  <si>
    <t xml:space="preserve"> - Algotā darbaspēka izmaksas: ieskaita darba algu, prēmijas, dalīšanos peļņā, valsts sociālās apdrošināšanas obligātās iemaksas un visas darba algai pielīdzināmās izmaksas, t.sk. arī atalgojumu natūrā, piemēram, dzīvokli, uzturu, apģērbu, uzņēmuma izstrādājumus, izmaksas sakarā ar iekārtošanu darbā, apdrošināšanu pret nelaimes gadījumiem u.c.</t>
  </si>
  <si>
    <t xml:space="preserve"> – Zemes nomas maksa: samaksa par nomāto zemi natūrā vai naudā, arī izmaksas, kuras ir veicis nomnieks īpašnieka vietā, ieskaitot īpašnieka vietā samaksāto nekustamā īpašuma nodokli.
 – Pārējā nomas maksa: samaksa par nomātām ēkām vai kvotām natūrā vai naudā, neieskaita īres maksu par dzīvojamo māju.</t>
  </si>
  <si>
    <t xml:space="preserve"> - ES vienotais platības maksājums</t>
  </si>
  <si>
    <t xml:space="preserve"> - Atbalsts par teritorijām ar dabas ierobežojumiem (kādreizējais MLA);</t>
  </si>
  <si>
    <t xml:space="preserve"> - Subsīdijas augkopībai</t>
  </si>
  <si>
    <t xml:space="preserve"> - Pārējās subsīdijas</t>
  </si>
  <si>
    <t xml:space="preserve"> - Kredītprocentu subsīdijas</t>
  </si>
  <si>
    <t xml:space="preserve"> - Subsīdijas ieguldījumiem</t>
  </si>
  <si>
    <t>Nekustamā īpašuma nodoklis, riska nodeva, dabas resursu, autotransporta, subsidētās elektroenerģijas nodoklis, arī akcīzes nodoklis saimniecībām, kas nodarbojas ar akcīzes preču pārdošanu. Šeit neiekļauj akcīzes nodokļa kompensāciju par dīzeļdegvielu.</t>
  </si>
  <si>
    <t xml:space="preserve"> – Aprēķinātais ienākuma nodoklis no saimnieciskās darbības par pārskata gadu
 - Mikrouzņēmuma nodoklis</t>
  </si>
  <si>
    <t>Rādītājs</t>
  </si>
  <si>
    <t>2013.gads</t>
  </si>
  <si>
    <t>Ievadi savas saimniecības rādītājus</t>
  </si>
  <si>
    <t>Saimniecība</t>
  </si>
  <si>
    <t>Piena lopu skaits (NMV)</t>
  </si>
  <si>
    <t>Saimniecību skaits</t>
  </si>
  <si>
    <t>Algotā darbasp.vid.atalgojums stundā</t>
  </si>
  <si>
    <t>Kopējais lopu skaits (NMV)</t>
  </si>
  <si>
    <t>Pārstāvētās saimniecības</t>
  </si>
  <si>
    <t>Lauksaimniecības darbasp. vid.atalgojums stundā</t>
  </si>
  <si>
    <t>Liellopu skaits (NMV)</t>
  </si>
  <si>
    <t>Reģions</t>
  </si>
  <si>
    <t>Vidējā mēneša darba alga lauksaimniecībā 2014.gadā (CSP)</t>
  </si>
  <si>
    <t>mērvienība par kārtējo gadu</t>
  </si>
  <si>
    <t>Ganāmo lopu skaits (NMV)</t>
  </si>
  <si>
    <t>Specializācija</t>
  </si>
  <si>
    <t>Darbaspēks</t>
  </si>
  <si>
    <t>Algotā darbasp.ieguldījums - stundas gadā</t>
  </si>
  <si>
    <t>Ekon. lieluma grupa</t>
  </si>
  <si>
    <t>Nealgotā darbasp. Ieguldījums - stundas gadā</t>
  </si>
  <si>
    <t>Ekonomiskais lielums</t>
  </si>
  <si>
    <t>Kopējais darbaspēka ieguldījums - LDV</t>
  </si>
  <si>
    <t>Regulāri nodarbinātām personām, kas saimniecībā nav nostrādājušas pilnu gadu, darbaspēka ieguldījumu cilvēkgados aprēķina: Nostrādātās stundas gadā / 1840 stundas</t>
  </si>
  <si>
    <t>Algotā darbaspēka ieguldījums, LDV</t>
  </si>
  <si>
    <t>Algotā darbasp. ieguld. - LDV</t>
  </si>
  <si>
    <t xml:space="preserve">   t.sk. lauksaimn., LDV</t>
  </si>
  <si>
    <t>Nealgotā darbasp. ieguld. - LDV</t>
  </si>
  <si>
    <t xml:space="preserve">   t.sk. lauksaimn., stundas</t>
  </si>
  <si>
    <t>Nealgotā darbaspēka samaksa</t>
  </si>
  <si>
    <t>10 601 pēc SUDAT datiem</t>
  </si>
  <si>
    <t>Nealgotā darbaspēka ieguldījums, LDV</t>
  </si>
  <si>
    <t>Vidējā darbaspēka samaksa stundā</t>
  </si>
  <si>
    <t>Zeme - ha</t>
  </si>
  <si>
    <t>KOPĒJĀ LIZ</t>
  </si>
  <si>
    <t>Pašu lopkopības vajadzībām izmantotā LIZ</t>
  </si>
  <si>
    <t>LIZ īpašumā, ha</t>
  </si>
  <si>
    <t xml:space="preserve"> - t. sk. aramzemē sētās kultūras - ha</t>
  </si>
  <si>
    <t>Nomātā LIZ, ha</t>
  </si>
  <si>
    <t xml:space="preserve"> - t. sk. pļavas un ganības</t>
  </si>
  <si>
    <t>NMV koeficients</t>
  </si>
  <si>
    <t>Citiem iznomātā LIZ, ha</t>
  </si>
  <si>
    <t xml:space="preserve"> - t. sk.ilggadīgie stādījumi</t>
  </si>
  <si>
    <t>vidēji t/govi</t>
  </si>
  <si>
    <t>Visi koeficienti</t>
  </si>
  <si>
    <t>Apsaimniekotā LIZ, ha</t>
  </si>
  <si>
    <t>Citām vajadzībām izmantotā LIZ</t>
  </si>
  <si>
    <t>K1</t>
  </si>
  <si>
    <t>Kultūru platība pašu lopbarībai/kopējā izmantotā LIZ</t>
  </si>
  <si>
    <t>&lt;- no SUDAT iegūst pēc produkcijas attiecībām</t>
  </si>
  <si>
    <t xml:space="preserve">   Kvieši</t>
  </si>
  <si>
    <t>K2</t>
  </si>
  <si>
    <t>Piena lopi/Visi lopi (NMV)</t>
  </si>
  <si>
    <t xml:space="preserve">   Rudzi</t>
  </si>
  <si>
    <t>K3</t>
  </si>
  <si>
    <t>Piena lopi/visi liellopi (NMV)</t>
  </si>
  <si>
    <t xml:space="preserve">   Mieži</t>
  </si>
  <si>
    <t>Piena lopi/ganāmie lopi (NMV)</t>
  </si>
  <si>
    <t xml:space="preserve">   Auzas</t>
  </si>
  <si>
    <t>Neapstrādātā LIZ</t>
  </si>
  <si>
    <t>K4_1</t>
  </si>
  <si>
    <t>Tehnika lopkopībai/visa tehnika</t>
  </si>
  <si>
    <t xml:space="preserve">   Tritikāle</t>
  </si>
  <si>
    <t>Piena izslaukums no govs</t>
  </si>
  <si>
    <t>K4_2</t>
  </si>
  <si>
    <t>Ēkas lopkopībai/visas ēkas</t>
  </si>
  <si>
    <t xml:space="preserve">   Pārējie graudaugi</t>
  </si>
  <si>
    <t>Mājlopi - vidējais skaits</t>
  </si>
  <si>
    <t>K5</t>
  </si>
  <si>
    <t>Piena nozares izlaide /kopējā produkcija</t>
  </si>
  <si>
    <t xml:space="preserve">   Pākšaugi</t>
  </si>
  <si>
    <t>Teļi līdz 1 gadam</t>
  </si>
  <si>
    <t>K5A</t>
  </si>
  <si>
    <t>Realizētais piens pret kopējo saimn. produkciju</t>
  </si>
  <si>
    <t xml:space="preserve">   Kartupeļi</t>
  </si>
  <si>
    <t>t.sk. Teļi nokaušanai līdz 6 mēnešu vecumam</t>
  </si>
  <si>
    <t>K5C</t>
  </si>
  <si>
    <t>Lopkopība-lopkopībai starppārstrādes koeficients</t>
  </si>
  <si>
    <t xml:space="preserve">   Rapsis</t>
  </si>
  <si>
    <t>t.sk. Pārējie jaunlopi jaunāki par gadu</t>
  </si>
  <si>
    <t>K5D</t>
  </si>
  <si>
    <t>Augkopība - lopkopībai starppārstrādes koeficients</t>
  </si>
  <si>
    <t xml:space="preserve">   Pārējās kultūras</t>
  </si>
  <si>
    <t>Jaunlopi vecāki par gadu</t>
  </si>
  <si>
    <t>K5 var</t>
  </si>
  <si>
    <t>Piena realizācija / kopējā izlaide</t>
  </si>
  <si>
    <t xml:space="preserve">   Dārzeņi, zemenes, ziedi</t>
  </si>
  <si>
    <t>t.sk. Buļļi no 1 līdz 2 gadiem</t>
  </si>
  <si>
    <t>Realizētais piens/ Saražotais piens</t>
  </si>
  <si>
    <t xml:space="preserve">   Lopbarības kultūras (aramzemē)</t>
  </si>
  <si>
    <t>t.sk. Teles no 1 līdz 2 gadiem</t>
  </si>
  <si>
    <t>K6</t>
  </si>
  <si>
    <t>Piena realizācija / piena lopkopības nozares realizācija</t>
  </si>
  <si>
    <t xml:space="preserve">   Ilggadīgie stādījumi</t>
  </si>
  <si>
    <t>Pārējie liellopi</t>
  </si>
  <si>
    <t>K6 Var</t>
  </si>
  <si>
    <t>Piena produkcija / piena lopkopības nozares produkcija</t>
  </si>
  <si>
    <t xml:space="preserve">   Pļavas un ganības</t>
  </si>
  <si>
    <t>t.sk. Buļļi vecāki par 2 gadiem</t>
  </si>
  <si>
    <t>K7_1</t>
  </si>
  <si>
    <t>Tehnikas īpatsvars no tehnikas un ēkām</t>
  </si>
  <si>
    <t xml:space="preserve">   Papuves</t>
  </si>
  <si>
    <t>t.sk. Audzējamās teles vecākas par 2 gadiem</t>
  </si>
  <si>
    <t>K7_2</t>
  </si>
  <si>
    <t>Ēku īpatsvars no tehnikas un ēkām</t>
  </si>
  <si>
    <t xml:space="preserve">   Neizmantotā  LIZ</t>
  </si>
  <si>
    <t>t.sk. Nobarojamās teles vecākas par 2 gadiem</t>
  </si>
  <si>
    <t>Mājlopi - vidējais skaits:</t>
  </si>
  <si>
    <t>t.sk. Brāķētās slaucamās govis</t>
  </si>
  <si>
    <t>Degviela augkopībai (pašu lopkopības )</t>
  </si>
  <si>
    <t xml:space="preserve">   Slaucamās govis</t>
  </si>
  <si>
    <t>t.sk. Zīdītājgovis</t>
  </si>
  <si>
    <t>Degviela augkopībai (cita )</t>
  </si>
  <si>
    <t xml:space="preserve">   Teļi līdz 1 gadam</t>
  </si>
  <si>
    <t>Degviela lopkopībai</t>
  </si>
  <si>
    <t xml:space="preserve">   Jaunlopi vecāki par gadu</t>
  </si>
  <si>
    <t>Tehniskās izmaksas pienam/tehniskās izmaksas kopā</t>
  </si>
  <si>
    <t xml:space="preserve">   Pārējie liellopi</t>
  </si>
  <si>
    <t>Ēku vērtība</t>
  </si>
  <si>
    <t xml:space="preserve">   Cūkas</t>
  </si>
  <si>
    <t>Tehnikas vērtība</t>
  </si>
  <si>
    <t xml:space="preserve">   Sivēni</t>
  </si>
  <si>
    <t xml:space="preserve">   Aitas, Kazas</t>
  </si>
  <si>
    <t>Koriģētā piena lopkopības produkcija:</t>
  </si>
  <si>
    <t xml:space="preserve">   Putni</t>
  </si>
  <si>
    <t xml:space="preserve"> - t. sk. piens</t>
  </si>
  <si>
    <t xml:space="preserve">   Zirgi</t>
  </si>
  <si>
    <t xml:space="preserve"> - t. sk. piena liellopu produkcija</t>
  </si>
  <si>
    <t xml:space="preserve">   Trušu mātes</t>
  </si>
  <si>
    <t>Saražots</t>
  </si>
  <si>
    <t>Pārdots</t>
  </si>
  <si>
    <t>Izlietots</t>
  </si>
  <si>
    <t>Pārējais</t>
  </si>
  <si>
    <t xml:space="preserve"> - t. sk. realizētie kūtsmēsli no piena lopiem</t>
  </si>
  <si>
    <t xml:space="preserve">   Bišu saimes</t>
  </si>
  <si>
    <t>Lopkopībā</t>
  </si>
  <si>
    <t>Augkopībā</t>
  </si>
  <si>
    <t xml:space="preserve"> - t.sk.piena lopbarībai izmantotā augkopības produkcija</t>
  </si>
  <si>
    <t>Vidējās nosacītās mājlopu vienības</t>
  </si>
  <si>
    <t>Produkcija</t>
  </si>
  <si>
    <t>Produkcija kopā</t>
  </si>
  <si>
    <t xml:space="preserve"> - t.sk.gaļas un lopu realizācija, piena lopi</t>
  </si>
  <si>
    <t>Ganāmie mājlopu vienības, LLV</t>
  </si>
  <si>
    <t>Augkopības produkcija:</t>
  </si>
  <si>
    <t xml:space="preserve"> - t.sk.augkopībā izlietotā piena lopu produkcija</t>
  </si>
  <si>
    <t>Visa saražotā augkopības produkcija</t>
  </si>
  <si>
    <t>Raža no ha - tonnas:</t>
  </si>
  <si>
    <t>Lopkopības produkcija:</t>
  </si>
  <si>
    <t>Kopējā produkcija, iekļaujot starppatēriņu</t>
  </si>
  <si>
    <t>Saražotā augkopības produkcija lopbarībai</t>
  </si>
  <si>
    <t xml:space="preserve"> - t. sk. Piens</t>
  </si>
  <si>
    <t xml:space="preserve"> - t. sk. liellopu produkcija</t>
  </si>
  <si>
    <t xml:space="preserve"> - no tās kūtsmēsli</t>
  </si>
  <si>
    <t>Kopējie piena nozares produktu realizācijas ieņēmumi</t>
  </si>
  <si>
    <t>Liellopu gaļa un lopi</t>
  </si>
  <si>
    <t>Pārējā lauksaimniecības produkcija, pārējie nelauksaimnieciskie ieņēmumi</t>
  </si>
  <si>
    <t>Realizācija, piena lopu gaļa un lopi</t>
  </si>
  <si>
    <t xml:space="preserve">   Piena izslaukums, t</t>
  </si>
  <si>
    <t>Piena pārdošanas cena EUR/t</t>
  </si>
  <si>
    <t>Izlaide, EUR:</t>
  </si>
  <si>
    <t>Izmantotie koeficienti</t>
  </si>
  <si>
    <t>Piena lopkopības nozares realizācija / kopējā izlaide</t>
  </si>
  <si>
    <t xml:space="preserve">   Dārzeņi, zemenes, ziedi, sēnes</t>
  </si>
  <si>
    <t xml:space="preserve">   Ilggadīgās kultūras</t>
  </si>
  <si>
    <t>K8</t>
  </si>
  <si>
    <t>Degvielas koeficients</t>
  </si>
  <si>
    <t xml:space="preserve">   Lopbarība</t>
  </si>
  <si>
    <t xml:space="preserve">   Augkopības blakusprodukti</t>
  </si>
  <si>
    <t xml:space="preserve">   Liellopu produkcija</t>
  </si>
  <si>
    <t xml:space="preserve">   Piens</t>
  </si>
  <si>
    <t xml:space="preserve">   Cūkkopības produkcija</t>
  </si>
  <si>
    <t xml:space="preserve">   Putnkopības produkcija)</t>
  </si>
  <si>
    <t>Lopu aprite</t>
  </si>
  <si>
    <t>Liellopu pirkšanas izdevumi EUR</t>
  </si>
  <si>
    <t>Ganāmpulka atjaunošanas izmaksas</t>
  </si>
  <si>
    <t xml:space="preserve">   Olas</t>
  </si>
  <si>
    <t xml:space="preserve">   Pārējā lopk. produkcija</t>
  </si>
  <si>
    <t xml:space="preserve">   Pārējā lauksaimniecības produkcija</t>
  </si>
  <si>
    <t>Augkopības
tiešās
izmaksas</t>
  </si>
  <si>
    <t xml:space="preserve">   Lauksaimniecības produkcijas pārstrāde</t>
  </si>
  <si>
    <t xml:space="preserve">   Mežsaimniecības produkcija</t>
  </si>
  <si>
    <t xml:space="preserve">   Pārējo nozaru produkcija</t>
  </si>
  <si>
    <t xml:space="preserve">   Pārējie ieņēmumi</t>
  </si>
  <si>
    <t>Augkopības izmaksas - bez pašražotajām</t>
  </si>
  <si>
    <t xml:space="preserve">   Uz pārskata gadu attiecināmās ieguldījumu subsīdijas</t>
  </si>
  <si>
    <t xml:space="preserve"> tsk.Neto apgrozījums</t>
  </si>
  <si>
    <t xml:space="preserve">      Izlietots mājsaimniecībā</t>
  </si>
  <si>
    <t>Augkopības tiešās izmaksas lopkopībai kopā</t>
  </si>
  <si>
    <t xml:space="preserve">      Izlietots saimniecībā</t>
  </si>
  <si>
    <t xml:space="preserve">      Krājumu starpība augkopībā</t>
  </si>
  <si>
    <t xml:space="preserve">      Krājumu starpība lopkopībā</t>
  </si>
  <si>
    <t>Lopkopības
tiešās
izmaksas</t>
  </si>
  <si>
    <t>Lopkopības izmaksas - bez pašražotajām</t>
  </si>
  <si>
    <t>Lopkopības 
tiešās 
izmaksas</t>
  </si>
  <si>
    <t>Pirktās barības izmaksas</t>
  </si>
  <si>
    <t xml:space="preserve">      Neražojošo stādījumu vērtības pieaugums</t>
  </si>
  <si>
    <t xml:space="preserve"> - pirktā lopbarība</t>
  </si>
  <si>
    <t xml:space="preserve">      Mājlopu pirkšanas izmaksas</t>
  </si>
  <si>
    <t xml:space="preserve"> - apsēklošana un veterinārās izmaksas</t>
  </si>
  <si>
    <t>Cena, EUR/t</t>
  </si>
  <si>
    <t xml:space="preserve"> - pārējās specif. lopkop. izmaksas</t>
  </si>
  <si>
    <t>Tiešās lopkopības izmaksas |(bez pašražotās produkcijas)</t>
  </si>
  <si>
    <t>Tiešās lopkopības izmaksas kopā</t>
  </si>
  <si>
    <t>Pārējās pieskaitāmās izmaksas</t>
  </si>
  <si>
    <t>K4</t>
  </si>
  <si>
    <t>K7</t>
  </si>
  <si>
    <t>K8 - piedāvājums, akceptēts</t>
  </si>
  <si>
    <t xml:space="preserve">   Govs piens</t>
  </si>
  <si>
    <t xml:space="preserve">   Liellopu gaļa</t>
  </si>
  <si>
    <t xml:space="preserve">   Cūkgaļa</t>
  </si>
  <si>
    <t xml:space="preserve">   Aitas gaļa</t>
  </si>
  <si>
    <t>Pieskaitāmās izmaksas</t>
  </si>
  <si>
    <t>Mājlopu pirkšanas izmaksas:</t>
  </si>
  <si>
    <t>Nolietojums</t>
  </si>
  <si>
    <t xml:space="preserve">   Liellopi</t>
  </si>
  <si>
    <t>K8 - piedāvājums</t>
  </si>
  <si>
    <t>Pārējo lauksaimniecības pamatlīdzekļu nolietojums un norakstīšana</t>
  </si>
  <si>
    <t xml:space="preserve">   Pārējie</t>
  </si>
  <si>
    <t>Izmaksas, EUR</t>
  </si>
  <si>
    <t>Ārējās izmaksas</t>
  </si>
  <si>
    <t xml:space="preserve">   Pirktā sēkla, stādi</t>
  </si>
  <si>
    <t>Nealgotais darbaspēks</t>
  </si>
  <si>
    <t xml:space="preserve">   Pašražotā sēkla, stādi</t>
  </si>
  <si>
    <t>Nomas maksa</t>
  </si>
  <si>
    <t>Paliek</t>
  </si>
  <si>
    <t xml:space="preserve">   Pirktais mēslojums</t>
  </si>
  <si>
    <t xml:space="preserve">   Pašražotais mēslojums u.c. pašraž. prod. augk.</t>
  </si>
  <si>
    <t xml:space="preserve">   Augu aizsardzības līdzekļi</t>
  </si>
  <si>
    <t>Ražošanas nodokļi un nodevas</t>
  </si>
  <si>
    <t xml:space="preserve">   Pārējās spec. augk. izmaksas</t>
  </si>
  <si>
    <t xml:space="preserve">Ienākuma nodoklis </t>
  </si>
  <si>
    <t>Ienākuma nodoklis</t>
  </si>
  <si>
    <t xml:space="preserve">   Pirktā lopbarība</t>
  </si>
  <si>
    <t xml:space="preserve">   Pašražotā lopbarība</t>
  </si>
  <si>
    <t xml:space="preserve">   Apsēklošana un veterinārās izmaksas</t>
  </si>
  <si>
    <t xml:space="preserve">   Pārējās spec. lopk. izmaksas</t>
  </si>
  <si>
    <t>Pieskaitāmās izmaksas un nodokļi kopā</t>
  </si>
  <si>
    <t xml:space="preserve">   Mežsaimniecības spec. izmaksas</t>
  </si>
  <si>
    <t xml:space="preserve">   Pārējo nozaru spec. izmaksas</t>
  </si>
  <si>
    <t xml:space="preserve">   Tehnikas, iekārtu uzturēšana</t>
  </si>
  <si>
    <t>Atbalsti</t>
  </si>
  <si>
    <t>Atbalsti par platībām</t>
  </si>
  <si>
    <t xml:space="preserve">   Nekustamā īpašuma uzturēšana</t>
  </si>
  <si>
    <t>Atbalsti lopkopībā</t>
  </si>
  <si>
    <t xml:space="preserve">   Degviela, smērvielas</t>
  </si>
  <si>
    <t>Pārējās subsīdijas</t>
  </si>
  <si>
    <t xml:space="preserve">   Elektrība</t>
  </si>
  <si>
    <t xml:space="preserve">   Kurināmais</t>
  </si>
  <si>
    <t xml:space="preserve">   Pakalpojumi, tehnikas noma</t>
  </si>
  <si>
    <t xml:space="preserve">   Personīgā transporta izmaksas</t>
  </si>
  <si>
    <t xml:space="preserve">   Pārējās pieskaitāmās izmaksas</t>
  </si>
  <si>
    <t>Izmaksas kopā - EUR:</t>
  </si>
  <si>
    <t>Kopā izmaksas piena lopkopības nozarei</t>
  </si>
  <si>
    <t xml:space="preserve">   Nolietojums</t>
  </si>
  <si>
    <t>Kopā realizētā piena izmaksas</t>
  </si>
  <si>
    <t xml:space="preserve">    :ēkas, būves</t>
  </si>
  <si>
    <t xml:space="preserve">    :mašīnas, iekārtas</t>
  </si>
  <si>
    <t xml:space="preserve">    :pārējie pamatlīdzekļi</t>
  </si>
  <si>
    <t xml:space="preserve">    :pārējie aktīvi</t>
  </si>
  <si>
    <t xml:space="preserve">    Apdrošināšana</t>
  </si>
  <si>
    <t xml:space="preserve">   Ārējās izmaksas</t>
  </si>
  <si>
    <t xml:space="preserve">    :algotis darbaspēks</t>
  </si>
  <si>
    <t>Piens, kg</t>
  </si>
  <si>
    <t xml:space="preserve">    :zemes  nomas maksa</t>
  </si>
  <si>
    <t>Pašpatēriņa piens, % no ... piena</t>
  </si>
  <si>
    <t xml:space="preserve">    :pārējā nomas maksa</t>
  </si>
  <si>
    <t>Piena lopk. nozares pašizmaksa, EUR/kg</t>
  </si>
  <si>
    <t xml:space="preserve">    :procentu maksājumi</t>
  </si>
  <si>
    <t>Piena lopk. nozares pašizmaksa, EUR/kg - bez nealgotā dsp</t>
  </si>
  <si>
    <t xml:space="preserve">   Ārkārtas izmaksas</t>
  </si>
  <si>
    <t>Subsīdijas, valsts atbalsts, EUR</t>
  </si>
  <si>
    <t xml:space="preserve">   Darbība mazāklabvēlīgos apvidos</t>
  </si>
  <si>
    <t>Piena pašizmaksa, EUR/kg - bez nealgotā dsp</t>
  </si>
  <si>
    <t xml:space="preserve">   ES vienotais platību maksājums</t>
  </si>
  <si>
    <t xml:space="preserve">   Subsīdijas, augkopība</t>
  </si>
  <si>
    <t>Subsīdijas piena nozarei uz saražotu pienu, EUR/kg</t>
  </si>
  <si>
    <t xml:space="preserve">   Cukura maksājumi</t>
  </si>
  <si>
    <t>Visas subsīdijas uz saražotu pienu, EUR/kg</t>
  </si>
  <si>
    <t xml:space="preserve">   PVTM, augkopība</t>
  </si>
  <si>
    <t xml:space="preserve">   Atdalītie PVTM, augkopība</t>
  </si>
  <si>
    <t xml:space="preserve">   Atbalsts enerģ. kultūraugiem</t>
  </si>
  <si>
    <t xml:space="preserve">   LAP maksājumi, augkopība</t>
  </si>
  <si>
    <t>?</t>
  </si>
  <si>
    <t xml:space="preserve">   Piena lopkopība</t>
  </si>
  <si>
    <t xml:space="preserve">   Gaļas liellopi</t>
  </si>
  <si>
    <t xml:space="preserve">   Cūkkopība</t>
  </si>
  <si>
    <t xml:space="preserve">   Zirgkopība</t>
  </si>
  <si>
    <t xml:space="preserve">   Aitkopība</t>
  </si>
  <si>
    <t xml:space="preserve">   Kazkopība</t>
  </si>
  <si>
    <t xml:space="preserve">   Atdalītie PVTM, lopkopība</t>
  </si>
  <si>
    <t xml:space="preserve">   Pārējās subsīdijas, lopkopība</t>
  </si>
  <si>
    <t xml:space="preserve">   Bioloģiskā lauksaimniecība</t>
  </si>
  <si>
    <t xml:space="preserve">   LAP maksājumi saimniecībai</t>
  </si>
  <si>
    <t xml:space="preserve">   Atdalītie PVTM saimniecībai</t>
  </si>
  <si>
    <t xml:space="preserve">   Pārējās subsīdijas</t>
  </si>
  <si>
    <t xml:space="preserve">   Izmaksu UN zaudējumu kompensācija</t>
  </si>
  <si>
    <t xml:space="preserve">   Kredītprocentu dzēšana</t>
  </si>
  <si>
    <t xml:space="preserve">   LAP ieguldījumu subsīdijas</t>
  </si>
  <si>
    <t xml:space="preserve">   Pārējās ieguldījumu subsīdijas</t>
  </si>
  <si>
    <t xml:space="preserve">   Modulācija</t>
  </si>
  <si>
    <t xml:space="preserve">   Akcīzes nodokļa atmaksa</t>
  </si>
  <si>
    <t>Ražošanas nodokļi un nodevas (bez ienākumu nod.)</t>
  </si>
  <si>
    <t>Ienākumu nodoklis no saimnieciskās darbības</t>
  </si>
  <si>
    <t>Mikrouzņēmuma nodoklis</t>
  </si>
  <si>
    <t>Atliktais uzņēmuma ienākuma nodoklis</t>
  </si>
  <si>
    <t>Darbības rezultāti, EUR</t>
  </si>
  <si>
    <t xml:space="preserve"> + Izlaide</t>
  </si>
  <si>
    <t xml:space="preserve"> - Izmaksas</t>
  </si>
  <si>
    <t xml:space="preserve"> + Ražošanas atbalsts</t>
  </si>
  <si>
    <t xml:space="preserve"> + Iepriekš. periodu ieņēmumi</t>
  </si>
  <si>
    <t xml:space="preserve"> + Pārskata gada ieguld.subsīdijas</t>
  </si>
  <si>
    <t xml:space="preserve"> - Ienākuma nodoklis</t>
  </si>
  <si>
    <t xml:space="preserve"> - Mikrouzņēmuma nodoklis</t>
  </si>
  <si>
    <t xml:space="preserve"> = Saimnieciskās darbības ienākumi</t>
  </si>
  <si>
    <t>Standartrezultāti  - EUR:</t>
  </si>
  <si>
    <t xml:space="preserve"> + Izlaide augkopībā</t>
  </si>
  <si>
    <t xml:space="preserve"> + Izlaide lopkopībā</t>
  </si>
  <si>
    <t xml:space="preserve"> + Pārējā izlaide</t>
  </si>
  <si>
    <t xml:space="preserve"> = Izlaide kopā</t>
  </si>
  <si>
    <t xml:space="preserve"> - Specif. izmaksas augkopībā</t>
  </si>
  <si>
    <t xml:space="preserve"> - Specif. izmaksas lopkopībā</t>
  </si>
  <si>
    <t xml:space="preserve"> - Specif. izmaksas pārējās nozarēs</t>
  </si>
  <si>
    <t xml:space="preserve"> = Specifiskās  izmaksas kopā</t>
  </si>
  <si>
    <t xml:space="preserve"> + Izlaide kopā</t>
  </si>
  <si>
    <t xml:space="preserve"> - Specifiskās izmaksas kopā</t>
  </si>
  <si>
    <t xml:space="preserve"> = Bruto segums</t>
  </si>
  <si>
    <t xml:space="preserve"> - Pieskaitāmās izmaksas</t>
  </si>
  <si>
    <t xml:space="preserve"> + Ražoš.atb. un nod.bil.</t>
  </si>
  <si>
    <t xml:space="preserve"> = Bruto ienākumi</t>
  </si>
  <si>
    <t xml:space="preserve"> - Nolietojums</t>
  </si>
  <si>
    <t xml:space="preserve"> = Neto pievienotā vērtība (NPV)</t>
  </si>
  <si>
    <t xml:space="preserve"> - Ārējās izmaksas</t>
  </si>
  <si>
    <t xml:space="preserve"> + Ieguldījumu subsīdijas</t>
  </si>
  <si>
    <t xml:space="preserve"> + Iepriekš.periodu ieņēmumi</t>
  </si>
  <si>
    <t xml:space="preserve"> = Saimniecību neto ienākumi</t>
  </si>
  <si>
    <t>Neto pievienotā vērtība uz 1 LDV</t>
  </si>
  <si>
    <t>Ilgtermiņa ieguldījumi gada beigās</t>
  </si>
  <si>
    <t xml:space="preserve">  zeme</t>
  </si>
  <si>
    <t xml:space="preserve">  meža audze</t>
  </si>
  <si>
    <t xml:space="preserve">  ilggadīgie stādījumi</t>
  </si>
  <si>
    <t xml:space="preserve">  zemes ielabošana</t>
  </si>
  <si>
    <t xml:space="preserve">  ēkas, būves</t>
  </si>
  <si>
    <t xml:space="preserve">  tehnika, iekārtas</t>
  </si>
  <si>
    <t xml:space="preserve">  pārējie pamatlīdzekļi</t>
  </si>
  <si>
    <t xml:space="preserve">  finansu, nemateriālie ieguldījumi</t>
  </si>
  <si>
    <t xml:space="preserve">  vaislas dzīvnieki</t>
  </si>
  <si>
    <t>Apgrozāmie līdzekļi gada beigās</t>
  </si>
  <si>
    <t xml:space="preserve">  pašražotās produkcijas krājumi</t>
  </si>
  <si>
    <t xml:space="preserve">  mājlopi (izņemot vaislas dzīvniekus)</t>
  </si>
  <si>
    <t xml:space="preserve">  pārējie apgrozāmie līdzekļi</t>
  </si>
  <si>
    <t>Saistības gada beigās</t>
  </si>
  <si>
    <t xml:space="preserve">  Ilgtermiņa saistības</t>
  </si>
  <si>
    <t xml:space="preserve">  Īstermiņa saistības</t>
  </si>
  <si>
    <t>Saistību izmaiņas</t>
  </si>
  <si>
    <t>Pašu kapitāls</t>
  </si>
  <si>
    <t>Vidējais saimniecības kapitāls</t>
  </si>
  <si>
    <t>Bruto ieguldījumi</t>
  </si>
  <si>
    <t>Neto ieguldījumi</t>
  </si>
  <si>
    <t>Nodokļi, EUR</t>
  </si>
  <si>
    <t xml:space="preserve">  Aprēķināts pārskata gadā</t>
  </si>
  <si>
    <t>tsk.Algas nodoklis</t>
  </si>
  <si>
    <t xml:space="preserve">        Sociālais nodoklis</t>
  </si>
  <si>
    <t xml:space="preserve">        PVN</t>
  </si>
  <si>
    <t xml:space="preserve">        Ienāk.nod.no saimn.darbības</t>
  </si>
  <si>
    <t xml:space="preserve">        Mikrouzņēmuma nodoklis</t>
  </si>
  <si>
    <t xml:space="preserve">        Nekust.īpašuma nodoklis</t>
  </si>
  <si>
    <t xml:space="preserve">        Pārējie nodokļi, nodevas</t>
  </si>
  <si>
    <t xml:space="preserve">  Samaksāts pārskata gadā</t>
  </si>
  <si>
    <t xml:space="preserve">  Parāds gada beigās</t>
  </si>
  <si>
    <t xml:space="preserve">  Pārmaksa gada beigās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</si>
</sst>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164" formatCode="_-* #,##0.00_-;\-* #,##0.00_-;_-* &quot;-&quot;??_-;_-@_-"/>
    <numFmt numFmtId="165" formatCode="_(* #,##0.00_);_(* \(#,##0.00\);_(* &quot;&quot;_);_(@_)"/>
    <numFmt numFmtId="166" formatCode="0.0;\-0.0;\-"/>
    <numFmt numFmtId="167" formatCode="0.0000_ ;\-0.0000\ "/>
    <numFmt numFmtId="168" formatCode="0.000"/>
    <numFmt numFmtId="169" formatCode="#,###,###;\-#,###,###;\-"/>
    <numFmt numFmtId="170" formatCode="_-* #,##0.0000_-;\-* #,##0.0000_-;_-* &quot;-&quot;??_-;_-@_-"/>
    <numFmt numFmtId="171" formatCode="0.0"/>
    <numFmt numFmtId="172" formatCode="0.0%"/>
    <numFmt numFmtId="173" formatCode="#,##0.000"/>
    <numFmt numFmtId="174" formatCode="0.00_ ;\-0.00\ "/>
    <numFmt numFmtId="175" formatCode="0.00;\-0.00;\-"/>
    <numFmt numFmtId="176" formatCode="_-* #,##0.0_-;\-* #,##0.0_-;_-* &quot;-&quot;??_-;_-@_-"/>
    <numFmt numFmtId="177" formatCode="_-* #,##0_-;\-* #,##0_-;_-* &quot;-&quot;??_-;_-@_-"/>
    <numFmt numFmtId="178" formatCode="0.0000"/>
  </numFmts>
  <fonts count="69">
    <font>
      <sz val="11"/>
      <color theme="1"/>
      <name val="Calibri"/>
      <family val="2"/>
      <charset val="186"/>
      <scheme val="minor"/>
    </font>
    <font>
      <sz val="11"/>
      <color theme="1"/>
      <name val="Calibri"/>
      <family val="2"/>
      <charset val="186"/>
      <scheme val="minor"/>
    </font>
    <font>
      <sz val="10"/>
      <name val="Arial"/>
      <family val="2"/>
      <charset val="186"/>
    </font>
    <font>
      <b/>
      <sz val="10"/>
      <color theme="0"/>
      <name val="Arial"/>
      <family val="2"/>
      <charset val="186"/>
    </font>
    <font>
      <sz val="10"/>
      <color theme="4" tint="0.79998168889431442"/>
      <name val="Arial"/>
      <family val="2"/>
      <charset val="186"/>
    </font>
    <font>
      <b/>
      <sz val="10"/>
      <color indexed="31"/>
      <name val="Arial"/>
      <family val="2"/>
      <charset val="186"/>
    </font>
    <font>
      <sz val="10"/>
      <name val="Arial"/>
      <family val="2"/>
      <charset val="186"/>
    </font>
    <font>
      <b/>
      <sz val="10"/>
      <color theme="9" tint="-0.249977111117893"/>
      <name val="Arial"/>
      <family val="2"/>
      <charset val="186"/>
    </font>
    <font>
      <b/>
      <sz val="10"/>
      <color theme="5" tint="0.39997558519241921"/>
      <name val="Arial"/>
      <family val="2"/>
      <charset val="186"/>
    </font>
    <font>
      <b/>
      <sz val="10"/>
      <name val="Arial"/>
      <family val="2"/>
      <charset val="186"/>
    </font>
    <font>
      <sz val="10"/>
      <color theme="0"/>
      <name val="Arial"/>
      <family val="2"/>
      <charset val="186"/>
    </font>
    <font>
      <b/>
      <sz val="11"/>
      <color theme="9" tint="-0.499984740745262"/>
      <name val="Arial"/>
      <family val="2"/>
      <charset val="186"/>
    </font>
    <font>
      <sz val="10"/>
      <name val="Times New Roman"/>
      <family val="1"/>
      <charset val="186"/>
    </font>
    <font>
      <b/>
      <sz val="10"/>
      <name val="Times New Roman"/>
      <family val="1"/>
      <charset val="186"/>
    </font>
    <font>
      <sz val="14"/>
      <name val="Times New Roman"/>
      <family val="1"/>
      <charset val="186"/>
    </font>
    <font>
      <sz val="10"/>
      <name val="Times New Roman"/>
      <family val="1"/>
    </font>
    <font>
      <b/>
      <sz val="10"/>
      <color indexed="10"/>
      <name val="Times New Roman"/>
      <family val="1"/>
      <charset val="186"/>
    </font>
    <font>
      <b/>
      <sz val="13"/>
      <color indexed="10"/>
      <name val="Times New Roman"/>
      <family val="1"/>
      <charset val="186"/>
    </font>
    <font>
      <b/>
      <sz val="11"/>
      <color rgb="FFC00000"/>
      <name val="Times New Roman"/>
      <family val="1"/>
      <charset val="186"/>
    </font>
    <font>
      <b/>
      <sz val="10"/>
      <color indexed="8"/>
      <name val="Times New Roman"/>
      <family val="1"/>
      <charset val="186"/>
    </font>
    <font>
      <sz val="9"/>
      <name val="Arial"/>
      <family val="2"/>
      <charset val="186"/>
    </font>
    <font>
      <sz val="8"/>
      <name val="Times New Roman"/>
      <family val="1"/>
      <charset val="186"/>
    </font>
    <font>
      <sz val="8"/>
      <name val="Arial"/>
      <family val="2"/>
      <charset val="186"/>
    </font>
    <font>
      <b/>
      <sz val="12"/>
      <color rgb="FFC00000"/>
      <name val="Times New Roman"/>
      <family val="1"/>
      <charset val="186"/>
    </font>
    <font>
      <b/>
      <sz val="12"/>
      <name val="Times New Roman"/>
      <family val="1"/>
      <charset val="186"/>
    </font>
    <font>
      <b/>
      <u/>
      <sz val="11"/>
      <color theme="9" tint="-0.499984740745262"/>
      <name val="Arial"/>
      <family val="2"/>
      <charset val="186"/>
    </font>
    <font>
      <b/>
      <sz val="10"/>
      <color rgb="FFFFFF00"/>
      <name val="Arial"/>
      <family val="2"/>
      <charset val="186"/>
    </font>
    <font>
      <b/>
      <sz val="10"/>
      <color theme="5" tint="0.59999389629810485"/>
      <name val="Arial"/>
      <family val="2"/>
      <charset val="186"/>
    </font>
    <font>
      <sz val="10"/>
      <color rgb="FFFF0000"/>
      <name val="Arial"/>
      <family val="2"/>
      <charset val="186"/>
    </font>
    <font>
      <sz val="11"/>
      <color rgb="FFFF0000"/>
      <name val="Calibri"/>
      <family val="2"/>
      <charset val="186"/>
      <scheme val="minor"/>
    </font>
    <font>
      <sz val="11"/>
      <name val="Calibri"/>
      <family val="2"/>
      <charset val="186"/>
      <scheme val="minor"/>
    </font>
    <font>
      <sz val="10"/>
      <name val="Arial"/>
      <family val="2"/>
      <charset val="186"/>
    </font>
    <font>
      <b/>
      <sz val="16"/>
      <color theme="7" tint="0.39997558519241921"/>
      <name val="Arial"/>
      <family val="2"/>
      <charset val="186"/>
    </font>
    <font>
      <b/>
      <sz val="12"/>
      <color theme="0"/>
      <name val="Arial"/>
      <family val="2"/>
      <charset val="186"/>
    </font>
    <font>
      <sz val="10"/>
      <color rgb="FFFF0000"/>
      <name val="Times New Roman"/>
      <family val="1"/>
      <charset val="186"/>
    </font>
    <font>
      <u/>
      <sz val="11"/>
      <color theme="1"/>
      <name val="Calibri"/>
      <family val="2"/>
      <charset val="186"/>
      <scheme val="minor"/>
    </font>
    <font>
      <u/>
      <sz val="11"/>
      <name val="Calibri"/>
      <family val="2"/>
      <charset val="186"/>
      <scheme val="minor"/>
    </font>
    <font>
      <b/>
      <sz val="10"/>
      <color rgb="FFFF0000"/>
      <name val="Arial"/>
      <family val="2"/>
      <charset val="186"/>
    </font>
    <font>
      <b/>
      <sz val="12"/>
      <color rgb="FFFF0000"/>
      <name val="Times New Roman"/>
      <family val="1"/>
      <charset val="186"/>
    </font>
    <font>
      <u/>
      <sz val="11"/>
      <color theme="10"/>
      <name val="Calibri"/>
      <family val="2"/>
      <charset val="186"/>
      <scheme val="minor"/>
    </font>
    <font>
      <b/>
      <u/>
      <sz val="18"/>
      <color theme="10"/>
      <name val="Calibri"/>
      <family val="2"/>
      <charset val="186"/>
      <scheme val="minor"/>
    </font>
    <font>
      <b/>
      <u/>
      <sz val="20"/>
      <color theme="10"/>
      <name val="Calibri"/>
      <family val="2"/>
      <charset val="186"/>
      <scheme val="minor"/>
    </font>
    <font>
      <b/>
      <sz val="11"/>
      <color theme="1"/>
      <name val="Calibri"/>
      <family val="2"/>
      <charset val="186"/>
      <scheme val="minor"/>
    </font>
    <font>
      <sz val="12"/>
      <color theme="1"/>
      <name val="Calibri"/>
      <family val="2"/>
      <charset val="186"/>
      <scheme val="minor"/>
    </font>
    <font>
      <b/>
      <sz val="10"/>
      <color rgb="FFFF0000"/>
      <name val="Times New Roman"/>
      <family val="1"/>
      <charset val="186"/>
    </font>
    <font>
      <b/>
      <sz val="11"/>
      <name val="Times New Roman"/>
      <family val="1"/>
      <charset val="186"/>
    </font>
    <font>
      <sz val="10"/>
      <color rgb="FFFF0000"/>
      <name val="Times New Roman"/>
      <family val="1"/>
    </font>
    <font>
      <strike/>
      <sz val="10"/>
      <name val="Times New Roman"/>
      <family val="1"/>
      <charset val="186"/>
    </font>
    <font>
      <sz val="12"/>
      <name val="Arial"/>
      <family val="2"/>
      <charset val="186"/>
    </font>
    <font>
      <sz val="10"/>
      <color rgb="FF7030A0"/>
      <name val="Arial"/>
      <family val="2"/>
      <charset val="186"/>
    </font>
    <font>
      <b/>
      <sz val="11"/>
      <color indexed="8"/>
      <name val="Calibri"/>
      <family val="2"/>
      <charset val="186"/>
    </font>
    <font>
      <sz val="10"/>
      <color rgb="FF7030A0"/>
      <name val="Times New Roman"/>
      <family val="1"/>
      <charset val="186"/>
    </font>
    <font>
      <b/>
      <sz val="10"/>
      <color rgb="FF7030A0"/>
      <name val="Times New Roman"/>
      <family val="1"/>
      <charset val="186"/>
    </font>
    <font>
      <sz val="11"/>
      <color rgb="FF7030A0"/>
      <name val="Calibri"/>
      <family val="2"/>
      <charset val="186"/>
      <scheme val="minor"/>
    </font>
    <font>
      <b/>
      <sz val="10"/>
      <color rgb="FFFFCC99"/>
      <name val="Arial"/>
      <family val="2"/>
      <charset val="186"/>
    </font>
    <font>
      <b/>
      <sz val="10"/>
      <color theme="4" tint="0.79998168889431442"/>
      <name val="Arial"/>
      <family val="2"/>
      <charset val="186"/>
    </font>
    <font>
      <b/>
      <sz val="12"/>
      <color rgb="FFFFC000"/>
      <name val="Arial"/>
      <family val="2"/>
      <charset val="186"/>
    </font>
    <font>
      <sz val="10"/>
      <color theme="4" tint="-0.249977111117893"/>
      <name val="Arial"/>
      <family val="2"/>
      <charset val="186"/>
    </font>
    <font>
      <strike/>
      <sz val="10"/>
      <name val="Arial"/>
      <family val="2"/>
      <charset val="186"/>
    </font>
    <font>
      <strike/>
      <sz val="10"/>
      <color rgb="FFFF0000"/>
      <name val="Arial"/>
      <family val="2"/>
      <charset val="186"/>
    </font>
    <font>
      <b/>
      <sz val="9"/>
      <name val="Arial"/>
      <family val="2"/>
      <charset val="186"/>
    </font>
    <font>
      <sz val="12"/>
      <color rgb="FF00B050"/>
      <name val="Arial"/>
      <family val="2"/>
      <charset val="186"/>
    </font>
    <font>
      <b/>
      <sz val="12"/>
      <name val="Arial"/>
      <family val="2"/>
      <charset val="186"/>
    </font>
    <font>
      <u/>
      <sz val="12"/>
      <name val="Arial"/>
      <family val="2"/>
      <charset val="186"/>
    </font>
    <font>
      <b/>
      <sz val="10"/>
      <name val="Calibri Light"/>
      <family val="2"/>
      <charset val="186"/>
    </font>
    <font>
      <sz val="10"/>
      <name val="Calibri Light"/>
      <family val="2"/>
      <charset val="186"/>
    </font>
    <font>
      <b/>
      <sz val="12"/>
      <color theme="5" tint="0.59999389629810485"/>
      <name val="Arial"/>
      <family val="2"/>
      <charset val="186"/>
    </font>
    <font>
      <sz val="10"/>
      <color theme="0" tint="-0.14999847407452621"/>
      <name val="Arial"/>
      <family val="2"/>
      <charset val="186"/>
    </font>
    <font>
      <b/>
      <sz val="10"/>
      <color theme="0" tint="-0.14999847407452621"/>
      <name val="Arial"/>
      <family val="2"/>
      <charset val="186"/>
    </font>
  </fonts>
  <fills count="20">
    <fill>
      <patternFill patternType="none"/>
    </fill>
    <fill>
      <patternFill patternType="gray125"/>
    </fill>
    <fill>
      <patternFill patternType="solid">
        <fgColor indexed="22"/>
        <bgColor indexed="64"/>
      </patternFill>
    </fill>
    <fill>
      <patternFill patternType="solid">
        <fgColor theme="6" tint="0.39997558519241921"/>
        <bgColor indexed="64"/>
      </patternFill>
    </fill>
    <fill>
      <patternFill patternType="solid">
        <fgColor theme="9" tint="-0.249977111117893"/>
        <bgColor indexed="64"/>
      </patternFill>
    </fill>
    <fill>
      <patternFill patternType="solid">
        <fgColor theme="9"/>
        <bgColor indexed="64"/>
      </patternFill>
    </fill>
    <fill>
      <patternFill patternType="solid">
        <fgColor theme="9" tint="-0.499984740745262"/>
        <bgColor indexed="64"/>
      </patternFill>
    </fill>
    <fill>
      <patternFill patternType="solid">
        <fgColor rgb="FF92D050"/>
        <bgColor indexed="64"/>
      </patternFill>
    </fill>
    <fill>
      <patternFill patternType="solid">
        <fgColor theme="0" tint="-0.249977111117893"/>
        <bgColor indexed="64"/>
      </patternFill>
    </fill>
    <fill>
      <patternFill patternType="solid">
        <fgColor rgb="FFFFFF00"/>
        <bgColor indexed="64"/>
      </patternFill>
    </fill>
    <fill>
      <patternFill patternType="solid">
        <fgColor rgb="FF00B050"/>
        <bgColor indexed="64"/>
      </patternFill>
    </fill>
    <fill>
      <patternFill patternType="solid">
        <fgColor rgb="FF61953D"/>
        <bgColor indexed="64"/>
      </patternFill>
    </fill>
    <fill>
      <patternFill patternType="solid">
        <fgColor rgb="FFFF0000"/>
        <bgColor indexed="64"/>
      </patternFill>
    </fill>
    <fill>
      <patternFill patternType="solid">
        <fgColor rgb="FF73B149"/>
        <bgColor indexed="64"/>
      </patternFill>
    </fill>
    <fill>
      <patternFill patternType="solid">
        <fgColor theme="3" tint="0.79998168889431442"/>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9" tint="0.79998168889431442"/>
        <bgColor indexed="64"/>
      </patternFill>
    </fill>
    <fill>
      <patternFill patternType="solid">
        <fgColor theme="0"/>
        <bgColor indexed="64"/>
      </patternFill>
    </fill>
  </fills>
  <borders count="6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medium">
        <color theme="9" tint="-0.24994659260841701"/>
      </left>
      <right style="medium">
        <color theme="9" tint="-0.24994659260841701"/>
      </right>
      <top style="medium">
        <color theme="9" tint="-0.24994659260841701"/>
      </top>
      <bottom style="medium">
        <color theme="9" tint="-0.24994659260841701"/>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style="thin">
        <color indexed="64"/>
      </left>
      <right style="thin">
        <color indexed="64"/>
      </right>
      <top/>
      <bottom/>
      <diagonal/>
    </border>
    <border>
      <left style="medium">
        <color indexed="64"/>
      </left>
      <right/>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bottom/>
      <diagonal/>
    </border>
    <border>
      <left style="medium">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right/>
      <top style="medium">
        <color indexed="64"/>
      </top>
      <bottom style="medium">
        <color theme="9" tint="-0.24994659260841701"/>
      </bottom>
      <diagonal/>
    </border>
    <border>
      <left style="thin">
        <color indexed="64"/>
      </left>
      <right style="thin">
        <color indexed="64"/>
      </right>
      <top style="medium">
        <color indexed="64"/>
      </top>
      <bottom style="thin">
        <color indexed="64"/>
      </bottom>
      <diagonal/>
    </border>
    <border>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right/>
      <top style="medium">
        <color indexed="64"/>
      </top>
      <bottom style="thin">
        <color indexed="64"/>
      </bottom>
      <diagonal/>
    </border>
    <border>
      <left style="thin">
        <color indexed="64"/>
      </left>
      <right style="thin">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bottom style="thin">
        <color indexed="64"/>
      </bottom>
      <diagonal/>
    </border>
    <border>
      <left style="thin">
        <color indexed="64"/>
      </left>
      <right/>
      <top/>
      <bottom/>
      <diagonal/>
    </border>
    <border>
      <left style="medium">
        <color indexed="64"/>
      </left>
      <right/>
      <top/>
      <bottom/>
      <diagonal/>
    </border>
    <border>
      <left/>
      <right style="medium">
        <color indexed="64"/>
      </right>
      <top/>
      <bottom/>
      <diagonal/>
    </border>
    <border>
      <left/>
      <right style="medium">
        <color indexed="64"/>
      </right>
      <top style="medium">
        <color indexed="64"/>
      </top>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medium">
        <color indexed="64"/>
      </right>
      <top/>
      <bottom style="thin">
        <color indexed="64"/>
      </bottom>
      <diagonal/>
    </border>
    <border>
      <left/>
      <right style="medium">
        <color theme="9" tint="-0.24994659260841701"/>
      </right>
      <top style="medium">
        <color theme="9" tint="-0.24994659260841701"/>
      </top>
      <bottom style="medium">
        <color indexed="64"/>
      </bottom>
      <diagonal/>
    </border>
    <border>
      <left style="thin">
        <color indexed="64"/>
      </left>
      <right/>
      <top/>
      <bottom style="thin">
        <color indexed="64"/>
      </bottom>
      <diagonal/>
    </border>
  </borders>
  <cellStyleXfs count="13">
    <xf numFmtId="0" fontId="0" fillId="0" borderId="0"/>
    <xf numFmtId="0" fontId="2" fillId="0" borderId="0"/>
    <xf numFmtId="164" fontId="1" fillId="0" borderId="0" applyFont="0" applyFill="0" applyBorder="0" applyAlignment="0" applyProtection="0"/>
    <xf numFmtId="0" fontId="6" fillId="0" borderId="0"/>
    <xf numFmtId="0" fontId="6" fillId="0" borderId="0"/>
    <xf numFmtId="0" fontId="6" fillId="0" borderId="0"/>
    <xf numFmtId="0" fontId="1" fillId="0" borderId="0"/>
    <xf numFmtId="0" fontId="1" fillId="0" borderId="0"/>
    <xf numFmtId="9" fontId="1" fillId="0" borderId="0" applyFont="0" applyFill="0" applyBorder="0" applyAlignment="0" applyProtection="0"/>
    <xf numFmtId="0" fontId="31" fillId="0" borderId="0"/>
    <xf numFmtId="0" fontId="39" fillId="0" borderId="0" applyNumberFormat="0" applyFill="0" applyBorder="0" applyAlignment="0" applyProtection="0"/>
    <xf numFmtId="0" fontId="2" fillId="0" borderId="0"/>
    <xf numFmtId="0" fontId="2" fillId="0" borderId="0"/>
  </cellStyleXfs>
  <cellXfs count="364">
    <xf numFmtId="0" fontId="0" fillId="0" borderId="0" xfId="0"/>
    <xf numFmtId="0" fontId="2" fillId="2" borderId="0" xfId="1" applyFill="1"/>
    <xf numFmtId="165" fontId="12" fillId="0" borderId="0" xfId="3" applyNumberFormat="1" applyFont="1" applyAlignment="1">
      <alignment horizontal="center" vertical="center"/>
    </xf>
    <xf numFmtId="165" fontId="12" fillId="0" borderId="0" xfId="3" applyNumberFormat="1" applyFont="1" applyAlignment="1">
      <alignment vertical="center"/>
    </xf>
    <xf numFmtId="0" fontId="6" fillId="0" borderId="0" xfId="4"/>
    <xf numFmtId="0" fontId="14" fillId="0" borderId="0" xfId="3" applyFont="1" applyAlignment="1">
      <alignment horizontal="center" vertical="center"/>
    </xf>
    <xf numFmtId="0" fontId="14" fillId="0" borderId="0" xfId="3" applyFont="1" applyAlignment="1">
      <alignment vertical="center"/>
    </xf>
    <xf numFmtId="0" fontId="16" fillId="0" borderId="0" xfId="3" applyFont="1" applyAlignment="1">
      <alignment horizontal="center" vertical="center"/>
    </xf>
    <xf numFmtId="165" fontId="17" fillId="0" borderId="0" xfId="3" applyNumberFormat="1" applyFont="1" applyAlignment="1">
      <alignment vertical="center"/>
    </xf>
    <xf numFmtId="0" fontId="6" fillId="0" borderId="0" xfId="4" applyAlignment="1">
      <alignment horizontal="center"/>
    </xf>
    <xf numFmtId="0" fontId="6" fillId="0" borderId="0" xfId="4" applyAlignment="1">
      <alignment horizontal="center" wrapText="1"/>
    </xf>
    <xf numFmtId="167" fontId="20" fillId="0" borderId="0" xfId="4" applyNumberFormat="1" applyFont="1"/>
    <xf numFmtId="167" fontId="6" fillId="0" borderId="0" xfId="4" applyNumberFormat="1"/>
    <xf numFmtId="165" fontId="21" fillId="0" borderId="0" xfId="3" applyNumberFormat="1" applyFont="1" applyAlignment="1">
      <alignment horizontal="center" vertical="center" wrapText="1"/>
    </xf>
    <xf numFmtId="167" fontId="6" fillId="0" borderId="0" xfId="4" applyNumberFormat="1" applyAlignment="1">
      <alignment horizontal="left" vertical="top"/>
    </xf>
    <xf numFmtId="168" fontId="22" fillId="0" borderId="0" xfId="4" applyNumberFormat="1" applyFont="1" applyAlignment="1">
      <alignment horizontal="center"/>
    </xf>
    <xf numFmtId="2" fontId="22" fillId="0" borderId="0" xfId="4" applyNumberFormat="1" applyFont="1" applyAlignment="1">
      <alignment horizontal="center"/>
    </xf>
    <xf numFmtId="0" fontId="2" fillId="2" borderId="0" xfId="1" applyFill="1" applyAlignment="1">
      <alignment horizontal="center" vertical="center"/>
    </xf>
    <xf numFmtId="0" fontId="0" fillId="0" borderId="0" xfId="0" applyAlignment="1">
      <alignment horizontal="center" vertical="top"/>
    </xf>
    <xf numFmtId="0" fontId="2" fillId="0" borderId="0" xfId="1" applyAlignment="1">
      <alignment horizontal="center" vertical="center"/>
    </xf>
    <xf numFmtId="0" fontId="0" fillId="0" borderId="0" xfId="0" applyAlignment="1">
      <alignment vertical="center" wrapText="1"/>
    </xf>
    <xf numFmtId="0" fontId="2" fillId="0" borderId="0" xfId="1" applyAlignment="1">
      <alignment vertical="center" wrapText="1"/>
    </xf>
    <xf numFmtId="0" fontId="29" fillId="0" borderId="0" xfId="0" applyFont="1" applyAlignment="1">
      <alignment vertical="center" wrapText="1"/>
    </xf>
    <xf numFmtId="0" fontId="2" fillId="2" borderId="0" xfId="1" applyFill="1" applyAlignment="1">
      <alignment horizontal="right" vertical="center"/>
    </xf>
    <xf numFmtId="0" fontId="2" fillId="2" borderId="0" xfId="1" applyFill="1" applyAlignment="1">
      <alignment horizontal="right" vertical="center" wrapText="1"/>
    </xf>
    <xf numFmtId="0" fontId="31" fillId="2" borderId="0" xfId="9" applyFill="1"/>
    <xf numFmtId="0" fontId="31" fillId="0" borderId="0" xfId="9"/>
    <xf numFmtId="0" fontId="30" fillId="0" borderId="0" xfId="0" applyFont="1" applyAlignment="1">
      <alignment vertical="center" wrapText="1"/>
    </xf>
    <xf numFmtId="0" fontId="28" fillId="0" borderId="0" xfId="1" applyFont="1" applyAlignment="1">
      <alignment horizontal="center" vertical="center"/>
    </xf>
    <xf numFmtId="0" fontId="33" fillId="13" borderId="2" xfId="1" applyFont="1" applyFill="1" applyBorder="1" applyAlignment="1">
      <alignment vertical="center"/>
    </xf>
    <xf numFmtId="0" fontId="9" fillId="13" borderId="1" xfId="9" applyFont="1" applyFill="1" applyBorder="1" applyAlignment="1">
      <alignment vertical="center"/>
    </xf>
    <xf numFmtId="4" fontId="3" fillId="13" borderId="4" xfId="9" applyNumberFormat="1" applyFont="1" applyFill="1" applyBorder="1" applyAlignment="1">
      <alignment horizontal="center" vertical="center"/>
    </xf>
    <xf numFmtId="0" fontId="33" fillId="7" borderId="2" xfId="1" applyFont="1" applyFill="1" applyBorder="1" applyAlignment="1">
      <alignment vertical="center"/>
    </xf>
    <xf numFmtId="4" fontId="3" fillId="13" borderId="4" xfId="9" applyNumberFormat="1" applyFont="1" applyFill="1" applyBorder="1" applyAlignment="1">
      <alignment horizontal="right" vertical="center"/>
    </xf>
    <xf numFmtId="4" fontId="3" fillId="13" borderId="1" xfId="9" applyNumberFormat="1" applyFont="1" applyFill="1" applyBorder="1" applyAlignment="1">
      <alignment horizontal="right" vertical="center"/>
    </xf>
    <xf numFmtId="164" fontId="33" fillId="7" borderId="2" xfId="1" applyNumberFormat="1" applyFont="1" applyFill="1" applyBorder="1" applyAlignment="1">
      <alignment horizontal="right" vertical="center"/>
    </xf>
    <xf numFmtId="0" fontId="33" fillId="7" borderId="2" xfId="1" applyFont="1" applyFill="1" applyBorder="1" applyAlignment="1">
      <alignment horizontal="center" vertical="center"/>
    </xf>
    <xf numFmtId="166" fontId="12" fillId="8" borderId="12" xfId="3" applyNumberFormat="1" applyFont="1" applyFill="1" applyBorder="1" applyAlignment="1">
      <alignment horizontal="right" vertical="center"/>
    </xf>
    <xf numFmtId="0" fontId="2" fillId="0" borderId="0" xfId="4" applyFont="1"/>
    <xf numFmtId="0" fontId="18" fillId="0" borderId="0" xfId="5" applyFont="1" applyAlignment="1">
      <alignment horizontal="center" vertical="center" wrapText="1"/>
    </xf>
    <xf numFmtId="166" fontId="12" fillId="0" borderId="0" xfId="3" applyNumberFormat="1" applyFont="1" applyAlignment="1">
      <alignment horizontal="right" vertical="center"/>
    </xf>
    <xf numFmtId="166" fontId="12" fillId="0" borderId="0" xfId="5" applyNumberFormat="1" applyFont="1" applyAlignment="1">
      <alignment horizontal="right" vertical="center"/>
    </xf>
    <xf numFmtId="169" fontId="12" fillId="0" borderId="0" xfId="3" applyNumberFormat="1" applyFont="1" applyAlignment="1">
      <alignment vertical="center"/>
    </xf>
    <xf numFmtId="0" fontId="23" fillId="0" borderId="0" xfId="3" applyFont="1" applyAlignment="1">
      <alignment horizontal="center" vertical="center"/>
    </xf>
    <xf numFmtId="170" fontId="15" fillId="0" borderId="0" xfId="2" applyNumberFormat="1" applyFont="1" applyFill="1" applyBorder="1" applyAlignment="1">
      <alignment horizontal="center" vertical="center"/>
    </xf>
    <xf numFmtId="166" fontId="34" fillId="0" borderId="0" xfId="3" applyNumberFormat="1" applyFont="1" applyAlignment="1">
      <alignment horizontal="right" vertical="center"/>
    </xf>
    <xf numFmtId="9" fontId="3" fillId="13" borderId="4" xfId="8" applyFont="1" applyFill="1" applyBorder="1" applyAlignment="1">
      <alignment horizontal="right" vertical="center"/>
    </xf>
    <xf numFmtId="4" fontId="6" fillId="0" borderId="0" xfId="4" applyNumberFormat="1"/>
    <xf numFmtId="0" fontId="2" fillId="9" borderId="0" xfId="1" applyFill="1" applyAlignment="1">
      <alignment horizontal="right" vertical="center" wrapText="1"/>
    </xf>
    <xf numFmtId="0" fontId="3" fillId="11" borderId="19" xfId="1" applyFont="1" applyFill="1" applyBorder="1" applyAlignment="1">
      <alignment horizontal="left" vertical="center" wrapText="1"/>
    </xf>
    <xf numFmtId="0" fontId="3" fillId="11" borderId="17" xfId="1" applyFont="1" applyFill="1" applyBorder="1" applyAlignment="1">
      <alignment horizontal="left" vertical="center" wrapText="1"/>
    </xf>
    <xf numFmtId="0" fontId="10" fillId="11" borderId="30" xfId="1" applyFont="1" applyFill="1" applyBorder="1" applyAlignment="1">
      <alignment horizontal="center" vertical="center"/>
    </xf>
    <xf numFmtId="0" fontId="10" fillId="11" borderId="20" xfId="1" applyFont="1" applyFill="1" applyBorder="1" applyAlignment="1">
      <alignment horizontal="center" vertical="center"/>
    </xf>
    <xf numFmtId="0" fontId="3" fillId="11" borderId="19" xfId="1" applyFont="1" applyFill="1" applyBorder="1" applyAlignment="1">
      <alignment horizontal="right" vertical="center" wrapText="1"/>
    </xf>
    <xf numFmtId="0" fontId="10" fillId="11" borderId="18" xfId="1" applyFont="1" applyFill="1" applyBorder="1" applyAlignment="1">
      <alignment horizontal="center" vertical="center"/>
    </xf>
    <xf numFmtId="0" fontId="3" fillId="11" borderId="17" xfId="1" applyFont="1" applyFill="1" applyBorder="1" applyAlignment="1">
      <alignment horizontal="right" vertical="center" wrapText="1"/>
    </xf>
    <xf numFmtId="0" fontId="3" fillId="11" borderId="13" xfId="1" quotePrefix="1" applyFont="1" applyFill="1" applyBorder="1" applyAlignment="1">
      <alignment horizontal="right" vertical="center" wrapText="1"/>
    </xf>
    <xf numFmtId="173" fontId="3" fillId="13" borderId="4" xfId="9" applyNumberFormat="1" applyFont="1" applyFill="1" applyBorder="1" applyAlignment="1">
      <alignment horizontal="right" vertical="center"/>
    </xf>
    <xf numFmtId="165" fontId="12" fillId="0" borderId="1" xfId="3" applyNumberFormat="1" applyFont="1" applyBorder="1" applyAlignment="1">
      <alignment vertical="center"/>
    </xf>
    <xf numFmtId="49" fontId="13" fillId="0" borderId="4" xfId="3" applyNumberFormat="1" applyFont="1" applyBorder="1" applyAlignment="1">
      <alignment vertical="center"/>
    </xf>
    <xf numFmtId="166" fontId="13" fillId="0" borderId="4" xfId="3" applyNumberFormat="1" applyFont="1" applyBorder="1" applyAlignment="1">
      <alignment vertical="center"/>
    </xf>
    <xf numFmtId="0" fontId="13" fillId="0" borderId="0" xfId="4" applyFont="1"/>
    <xf numFmtId="165" fontId="12" fillId="0" borderId="4" xfId="3" applyNumberFormat="1" applyFont="1" applyBorder="1" applyAlignment="1">
      <alignment vertical="center"/>
    </xf>
    <xf numFmtId="0" fontId="20" fillId="0" borderId="4" xfId="6" applyFont="1" applyBorder="1"/>
    <xf numFmtId="0" fontId="20" fillId="0" borderId="4" xfId="7" applyFont="1" applyBorder="1"/>
    <xf numFmtId="49" fontId="12" fillId="0" borderId="4" xfId="3" applyNumberFormat="1" applyFont="1" applyBorder="1" applyAlignment="1">
      <alignment vertical="center"/>
    </xf>
    <xf numFmtId="1" fontId="12" fillId="0" borderId="4" xfId="3" applyNumberFormat="1" applyFont="1" applyBorder="1" applyAlignment="1">
      <alignment vertical="center"/>
    </xf>
    <xf numFmtId="49" fontId="15" fillId="0" borderId="4" xfId="5" applyNumberFormat="1" applyFont="1" applyBorder="1" applyAlignment="1">
      <alignment vertical="center"/>
    </xf>
    <xf numFmtId="165" fontId="19" fillId="0" borderId="0" xfId="3" applyNumberFormat="1" applyFont="1" applyAlignment="1">
      <alignment horizontal="center" vertical="center"/>
    </xf>
    <xf numFmtId="49" fontId="12" fillId="0" borderId="8" xfId="3" applyNumberFormat="1" applyFont="1" applyBorder="1" applyAlignment="1">
      <alignment vertical="center"/>
    </xf>
    <xf numFmtId="1" fontId="12" fillId="0" borderId="8" xfId="3" applyNumberFormat="1" applyFont="1" applyBorder="1" applyAlignment="1">
      <alignment vertical="center"/>
    </xf>
    <xf numFmtId="166" fontId="13" fillId="0" borderId="23" xfId="3" applyNumberFormat="1" applyFont="1" applyBorder="1" applyAlignment="1">
      <alignment vertical="center"/>
    </xf>
    <xf numFmtId="49" fontId="12" fillId="0" borderId="36" xfId="3" applyNumberFormat="1" applyFont="1" applyBorder="1" applyAlignment="1">
      <alignment vertical="center"/>
    </xf>
    <xf numFmtId="49" fontId="15" fillId="0" borderId="36" xfId="5" applyNumberFormat="1" applyFont="1" applyBorder="1" applyAlignment="1">
      <alignment vertical="center"/>
    </xf>
    <xf numFmtId="165" fontId="12" fillId="0" borderId="38" xfId="3" applyNumberFormat="1" applyFont="1" applyBorder="1" applyAlignment="1">
      <alignment vertical="center"/>
    </xf>
    <xf numFmtId="1" fontId="15" fillId="0" borderId="29" xfId="3" applyNumberFormat="1" applyFont="1" applyBorder="1" applyAlignment="1">
      <alignment horizontal="center" vertical="center"/>
    </xf>
    <xf numFmtId="166" fontId="12" fillId="8" borderId="29" xfId="3" applyNumberFormat="1" applyFont="1" applyFill="1" applyBorder="1" applyAlignment="1">
      <alignment horizontal="right" vertical="center"/>
    </xf>
    <xf numFmtId="166" fontId="13" fillId="0" borderId="39" xfId="3" applyNumberFormat="1" applyFont="1" applyBorder="1" applyAlignment="1">
      <alignment vertical="center"/>
    </xf>
    <xf numFmtId="166" fontId="12" fillId="8" borderId="34" xfId="3" applyNumberFormat="1" applyFont="1" applyFill="1" applyBorder="1" applyAlignment="1">
      <alignment horizontal="right" vertical="center"/>
    </xf>
    <xf numFmtId="166" fontId="13" fillId="0" borderId="38" xfId="3" applyNumberFormat="1" applyFont="1" applyBorder="1" applyAlignment="1">
      <alignment vertical="center"/>
    </xf>
    <xf numFmtId="166" fontId="12" fillId="8" borderId="27" xfId="3" applyNumberFormat="1" applyFont="1" applyFill="1" applyBorder="1" applyAlignment="1">
      <alignment horizontal="right" vertical="center"/>
    </xf>
    <xf numFmtId="166" fontId="12" fillId="7" borderId="29" xfId="3" applyNumberFormat="1" applyFont="1" applyFill="1" applyBorder="1" applyAlignment="1">
      <alignment horizontal="right" vertical="center"/>
    </xf>
    <xf numFmtId="49" fontId="12" fillId="0" borderId="39" xfId="3" applyNumberFormat="1" applyFont="1" applyBorder="1" applyAlignment="1">
      <alignment vertical="center"/>
    </xf>
    <xf numFmtId="1" fontId="12" fillId="0" borderId="38" xfId="3" applyNumberFormat="1" applyFont="1" applyBorder="1" applyAlignment="1">
      <alignment vertical="center"/>
    </xf>
    <xf numFmtId="49" fontId="15" fillId="0" borderId="8" xfId="5" applyNumberFormat="1" applyFont="1" applyBorder="1" applyAlignment="1">
      <alignment vertical="center"/>
    </xf>
    <xf numFmtId="166" fontId="12" fillId="8" borderId="40" xfId="3" applyNumberFormat="1" applyFont="1" applyFill="1" applyBorder="1" applyAlignment="1">
      <alignment horizontal="right" vertical="center"/>
    </xf>
    <xf numFmtId="166" fontId="12" fillId="8" borderId="28" xfId="3" applyNumberFormat="1" applyFont="1" applyFill="1" applyBorder="1" applyAlignment="1">
      <alignment horizontal="right" vertical="center"/>
    </xf>
    <xf numFmtId="1" fontId="13" fillId="0" borderId="41" xfId="3" applyNumberFormat="1" applyFont="1" applyBorder="1" applyAlignment="1">
      <alignment vertical="center"/>
    </xf>
    <xf numFmtId="169" fontId="12" fillId="9" borderId="35" xfId="3" applyNumberFormat="1" applyFont="1" applyFill="1" applyBorder="1" applyAlignment="1">
      <alignment vertical="center"/>
    </xf>
    <xf numFmtId="1" fontId="12" fillId="0" borderId="41" xfId="3" applyNumberFormat="1" applyFont="1" applyBorder="1" applyAlignment="1">
      <alignment vertical="center"/>
    </xf>
    <xf numFmtId="49" fontId="13" fillId="0" borderId="41" xfId="3" applyNumberFormat="1" applyFont="1" applyBorder="1" applyAlignment="1">
      <alignment vertical="center"/>
    </xf>
    <xf numFmtId="166" fontId="6" fillId="0" borderId="27" xfId="4" applyNumberFormat="1" applyBorder="1"/>
    <xf numFmtId="166" fontId="6" fillId="0" borderId="29" xfId="4" applyNumberFormat="1" applyBorder="1"/>
    <xf numFmtId="166" fontId="6" fillId="0" borderId="34" xfId="4" applyNumberFormat="1" applyBorder="1"/>
    <xf numFmtId="2" fontId="2" fillId="0" borderId="0" xfId="4" applyNumberFormat="1" applyFont="1"/>
    <xf numFmtId="165" fontId="24" fillId="0" borderId="0" xfId="3" applyNumberFormat="1" applyFont="1" applyAlignment="1">
      <alignment vertical="center" textRotation="90"/>
    </xf>
    <xf numFmtId="165" fontId="12" fillId="0" borderId="42" xfId="3" applyNumberFormat="1" applyFont="1" applyBorder="1" applyAlignment="1">
      <alignment vertical="center"/>
    </xf>
    <xf numFmtId="165" fontId="12" fillId="0" borderId="25" xfId="3" applyNumberFormat="1" applyFont="1" applyBorder="1" applyAlignment="1">
      <alignment vertical="center"/>
    </xf>
    <xf numFmtId="165" fontId="12" fillId="0" borderId="26" xfId="3" applyNumberFormat="1" applyFont="1" applyBorder="1" applyAlignment="1">
      <alignment vertical="center"/>
    </xf>
    <xf numFmtId="0" fontId="38" fillId="0" borderId="0" xfId="3" applyFont="1" applyAlignment="1">
      <alignment vertical="center"/>
    </xf>
    <xf numFmtId="165" fontId="12" fillId="0" borderId="42" xfId="3" applyNumberFormat="1" applyFont="1" applyBorder="1" applyAlignment="1">
      <alignment horizontal="center" vertical="center"/>
    </xf>
    <xf numFmtId="165" fontId="12" fillId="0" borderId="25" xfId="3" applyNumberFormat="1" applyFont="1" applyBorder="1" applyAlignment="1">
      <alignment horizontal="center" vertical="center"/>
    </xf>
    <xf numFmtId="170" fontId="15" fillId="7" borderId="29" xfId="2" applyNumberFormat="1" applyFont="1" applyFill="1" applyBorder="1" applyAlignment="1">
      <alignment horizontal="center" vertical="center"/>
    </xf>
    <xf numFmtId="164" fontId="15" fillId="7" borderId="29" xfId="2" applyFont="1" applyFill="1" applyBorder="1" applyAlignment="1">
      <alignment horizontal="center" vertical="center"/>
    </xf>
    <xf numFmtId="172" fontId="15" fillId="7" borderId="34" xfId="8" applyNumberFormat="1" applyFont="1" applyFill="1" applyBorder="1" applyAlignment="1">
      <alignment horizontal="center" vertical="center"/>
    </xf>
    <xf numFmtId="1" fontId="12" fillId="0" borderId="25" xfId="3" applyNumberFormat="1" applyFont="1" applyBorder="1" applyAlignment="1">
      <alignment vertical="center"/>
    </xf>
    <xf numFmtId="164" fontId="15" fillId="7" borderId="34" xfId="2" applyFont="1" applyFill="1" applyBorder="1" applyAlignment="1">
      <alignment horizontal="center" vertical="center"/>
    </xf>
    <xf numFmtId="165" fontId="12" fillId="0" borderId="44" xfId="3" applyNumberFormat="1" applyFont="1" applyBorder="1" applyAlignment="1">
      <alignment vertical="center"/>
    </xf>
    <xf numFmtId="164" fontId="15" fillId="7" borderId="28" xfId="2" applyFont="1" applyFill="1" applyBorder="1" applyAlignment="1">
      <alignment horizontal="center" vertical="center"/>
    </xf>
    <xf numFmtId="165" fontId="13" fillId="0" borderId="41" xfId="3" applyNumberFormat="1" applyFont="1" applyBorder="1" applyAlignment="1">
      <alignment vertical="center"/>
    </xf>
    <xf numFmtId="164" fontId="13" fillId="7" borderId="35" xfId="2" applyFont="1" applyFill="1" applyBorder="1" applyAlignment="1">
      <alignment horizontal="center" vertical="center"/>
    </xf>
    <xf numFmtId="165" fontId="13" fillId="10" borderId="42" xfId="3" applyNumberFormat="1" applyFont="1" applyFill="1" applyBorder="1" applyAlignment="1">
      <alignment vertical="center"/>
    </xf>
    <xf numFmtId="165" fontId="13" fillId="10" borderId="26" xfId="3" applyNumberFormat="1" applyFont="1" applyFill="1" applyBorder="1" applyAlignment="1">
      <alignment vertical="center"/>
    </xf>
    <xf numFmtId="174" fontId="6" fillId="0" borderId="0" xfId="4" applyNumberFormat="1"/>
    <xf numFmtId="165" fontId="12" fillId="0" borderId="46" xfId="3" applyNumberFormat="1" applyFont="1" applyBorder="1" applyAlignment="1">
      <alignment vertical="center"/>
    </xf>
    <xf numFmtId="164" fontId="15" fillId="7" borderId="40" xfId="2" applyFont="1" applyFill="1" applyBorder="1" applyAlignment="1">
      <alignment horizontal="center" vertical="center"/>
    </xf>
    <xf numFmtId="0" fontId="3" fillId="11" borderId="19" xfId="1" quotePrefix="1" applyFont="1" applyFill="1" applyBorder="1" applyAlignment="1">
      <alignment horizontal="right" vertical="center" wrapText="1"/>
    </xf>
    <xf numFmtId="0" fontId="41" fillId="0" borderId="0" xfId="10" applyFont="1" applyFill="1" applyAlignment="1">
      <alignment horizontal="center"/>
    </xf>
    <xf numFmtId="0" fontId="40" fillId="0" borderId="0" xfId="10" applyFont="1" applyFill="1" applyAlignment="1">
      <alignment horizontal="center" vertical="center"/>
    </xf>
    <xf numFmtId="0" fontId="42" fillId="0" borderId="0" xfId="0" applyFont="1" applyAlignment="1">
      <alignment horizontal="center"/>
    </xf>
    <xf numFmtId="0" fontId="0" fillId="14" borderId="0" xfId="0" applyFill="1"/>
    <xf numFmtId="0" fontId="2" fillId="14" borderId="0" xfId="1" applyFill="1"/>
    <xf numFmtId="0" fontId="31" fillId="14" borderId="0" xfId="9" applyFill="1"/>
    <xf numFmtId="0" fontId="2" fillId="0" borderId="0" xfId="1"/>
    <xf numFmtId="164" fontId="2" fillId="14" borderId="0" xfId="1" applyNumberFormat="1" applyFill="1"/>
    <xf numFmtId="164" fontId="44" fillId="7" borderId="35" xfId="2" applyFont="1" applyFill="1" applyBorder="1" applyAlignment="1">
      <alignment horizontal="center" vertical="center"/>
    </xf>
    <xf numFmtId="166" fontId="34" fillId="8" borderId="29" xfId="3" applyNumberFormat="1" applyFont="1" applyFill="1" applyBorder="1" applyAlignment="1">
      <alignment horizontal="right" vertical="center"/>
    </xf>
    <xf numFmtId="0" fontId="2" fillId="0" borderId="0" xfId="4" applyFont="1" applyAlignment="1">
      <alignment horizontal="left" vertical="top"/>
    </xf>
    <xf numFmtId="0" fontId="2" fillId="0" borderId="0" xfId="4" applyFont="1" applyAlignment="1">
      <alignment horizontal="center"/>
    </xf>
    <xf numFmtId="2" fontId="6" fillId="0" borderId="0" xfId="4" applyNumberFormat="1"/>
    <xf numFmtId="1" fontId="46" fillId="0" borderId="29" xfId="3" applyNumberFormat="1" applyFont="1" applyBorder="1" applyAlignment="1">
      <alignment horizontal="center" vertical="center"/>
    </xf>
    <xf numFmtId="175" fontId="34" fillId="8" borderId="34" xfId="3" applyNumberFormat="1" applyFont="1" applyFill="1" applyBorder="1" applyAlignment="1">
      <alignment horizontal="right" vertical="center"/>
    </xf>
    <xf numFmtId="0" fontId="28" fillId="0" borderId="0" xfId="4" applyFont="1" applyAlignment="1">
      <alignment horizontal="right"/>
    </xf>
    <xf numFmtId="165" fontId="47" fillId="0" borderId="25" xfId="3" applyNumberFormat="1" applyFont="1" applyBorder="1" applyAlignment="1">
      <alignment horizontal="center" vertical="center"/>
    </xf>
    <xf numFmtId="165" fontId="47" fillId="0" borderId="1" xfId="3" applyNumberFormat="1" applyFont="1" applyBorder="1" applyAlignment="1">
      <alignment vertical="center"/>
    </xf>
    <xf numFmtId="170" fontId="47" fillId="7" borderId="29" xfId="2" applyNumberFormat="1" applyFont="1" applyFill="1" applyBorder="1" applyAlignment="1">
      <alignment horizontal="center" vertical="center"/>
    </xf>
    <xf numFmtId="165" fontId="47" fillId="0" borderId="26" xfId="3" applyNumberFormat="1" applyFont="1" applyBorder="1" applyAlignment="1">
      <alignment horizontal="center" vertical="center"/>
    </xf>
    <xf numFmtId="165" fontId="47" fillId="0" borderId="43" xfId="3" applyNumberFormat="1" applyFont="1" applyBorder="1" applyAlignment="1">
      <alignment vertical="center"/>
    </xf>
    <xf numFmtId="170" fontId="47" fillId="7" borderId="34" xfId="2" applyNumberFormat="1" applyFont="1" applyFill="1" applyBorder="1" applyAlignment="1">
      <alignment horizontal="center" vertical="center"/>
    </xf>
    <xf numFmtId="165" fontId="12" fillId="0" borderId="48" xfId="3" applyNumberFormat="1" applyFont="1" applyBorder="1" applyAlignment="1">
      <alignment vertical="center"/>
    </xf>
    <xf numFmtId="165" fontId="12" fillId="0" borderId="3" xfId="3" applyNumberFormat="1" applyFont="1" applyBorder="1" applyAlignment="1">
      <alignment vertical="center"/>
    </xf>
    <xf numFmtId="1" fontId="15" fillId="0" borderId="28" xfId="3" applyNumberFormat="1" applyFont="1" applyBorder="1" applyAlignment="1">
      <alignment horizontal="center" vertical="center"/>
    </xf>
    <xf numFmtId="2" fontId="28" fillId="0" borderId="1" xfId="4" applyNumberFormat="1" applyFont="1" applyBorder="1"/>
    <xf numFmtId="0" fontId="28" fillId="0" borderId="1" xfId="4" applyFont="1" applyBorder="1"/>
    <xf numFmtId="2" fontId="28" fillId="0" borderId="10" xfId="4" applyNumberFormat="1" applyFont="1" applyBorder="1"/>
    <xf numFmtId="0" fontId="6" fillId="0" borderId="0" xfId="4" applyAlignment="1">
      <alignment wrapText="1"/>
    </xf>
    <xf numFmtId="170" fontId="46" fillId="7" borderId="27" xfId="2" applyNumberFormat="1" applyFont="1" applyFill="1" applyBorder="1" applyAlignment="1">
      <alignment horizontal="center" vertical="center"/>
    </xf>
    <xf numFmtId="166" fontId="13" fillId="8" borderId="29" xfId="3" applyNumberFormat="1" applyFont="1" applyFill="1" applyBorder="1" applyAlignment="1">
      <alignment horizontal="right" vertical="center"/>
    </xf>
    <xf numFmtId="164" fontId="6" fillId="0" borderId="0" xfId="4" applyNumberFormat="1"/>
    <xf numFmtId="0" fontId="28" fillId="0" borderId="0" xfId="4" applyFont="1" applyAlignment="1">
      <alignment horizontal="left"/>
    </xf>
    <xf numFmtId="164" fontId="49" fillId="14" borderId="0" xfId="1" applyNumberFormat="1" applyFont="1" applyFill="1"/>
    <xf numFmtId="0" fontId="49" fillId="14" borderId="0" xfId="1" applyFont="1" applyFill="1"/>
    <xf numFmtId="0" fontId="50" fillId="0" borderId="0" xfId="0" applyFont="1"/>
    <xf numFmtId="0" fontId="50" fillId="0" borderId="0" xfId="0" applyFont="1" applyAlignment="1">
      <alignment horizontal="center"/>
    </xf>
    <xf numFmtId="0" fontId="0" fillId="0" borderId="0" xfId="0" quotePrefix="1"/>
    <xf numFmtId="0" fontId="42" fillId="0" borderId="0" xfId="0" applyFont="1"/>
    <xf numFmtId="0" fontId="0" fillId="15" borderId="0" xfId="0" applyFill="1"/>
    <xf numFmtId="0" fontId="0" fillId="15" borderId="0" xfId="0" quotePrefix="1" applyFill="1"/>
    <xf numFmtId="0" fontId="0" fillId="16" borderId="0" xfId="0" applyFill="1"/>
    <xf numFmtId="0" fontId="0" fillId="16" borderId="0" xfId="0" quotePrefix="1" applyFill="1"/>
    <xf numFmtId="0" fontId="0" fillId="17" borderId="0" xfId="0" applyFill="1"/>
    <xf numFmtId="0" fontId="53" fillId="0" borderId="0" xfId="0" quotePrefix="1" applyFont="1"/>
    <xf numFmtId="0" fontId="53" fillId="17" borderId="0" xfId="0" quotePrefix="1" applyFont="1" applyFill="1"/>
    <xf numFmtId="0" fontId="54" fillId="11" borderId="24" xfId="1" applyFont="1" applyFill="1" applyBorder="1" applyAlignment="1">
      <alignment horizontal="left" vertical="center" wrapText="1"/>
    </xf>
    <xf numFmtId="165" fontId="34" fillId="0" borderId="32" xfId="3" applyNumberFormat="1" applyFont="1" applyBorder="1" applyAlignment="1">
      <alignment vertical="center"/>
    </xf>
    <xf numFmtId="166" fontId="34" fillId="8" borderId="35" xfId="3" applyNumberFormat="1" applyFont="1" applyFill="1" applyBorder="1" applyAlignment="1">
      <alignment horizontal="right" vertical="center"/>
    </xf>
    <xf numFmtId="0" fontId="28" fillId="0" borderId="0" xfId="4" applyFont="1" applyAlignment="1">
      <alignment horizontal="left" vertical="top"/>
    </xf>
    <xf numFmtId="0" fontId="28" fillId="0" borderId="0" xfId="4" applyFont="1"/>
    <xf numFmtId="0" fontId="2" fillId="14" borderId="0" xfId="1" applyFill="1" applyAlignment="1">
      <alignment wrapText="1"/>
    </xf>
    <xf numFmtId="0" fontId="49" fillId="14" borderId="0" xfId="1" applyFont="1" applyFill="1" applyAlignment="1">
      <alignment wrapText="1"/>
    </xf>
    <xf numFmtId="0" fontId="28" fillId="14" borderId="0" xfId="1" applyFont="1" applyFill="1" applyAlignment="1">
      <alignment horizontal="center" vertical="center"/>
    </xf>
    <xf numFmtId="0" fontId="28" fillId="0" borderId="0" xfId="4" applyFont="1" applyAlignment="1">
      <alignment horizontal="center" vertical="center"/>
    </xf>
    <xf numFmtId="0" fontId="2" fillId="14" borderId="0" xfId="1" applyFill="1" applyAlignment="1">
      <alignment vertical="center"/>
    </xf>
    <xf numFmtId="0" fontId="57" fillId="14" borderId="0" xfId="1" applyFont="1" applyFill="1" applyAlignment="1">
      <alignment vertical="center"/>
    </xf>
    <xf numFmtId="170" fontId="15" fillId="0" borderId="29" xfId="2" applyNumberFormat="1" applyFont="1" applyFill="1" applyBorder="1" applyAlignment="1">
      <alignment horizontal="center" vertical="center"/>
    </xf>
    <xf numFmtId="0" fontId="2" fillId="18" borderId="0" xfId="4" applyFont="1" applyFill="1"/>
    <xf numFmtId="0" fontId="58" fillId="14" borderId="0" xfId="9" applyFont="1" applyFill="1"/>
    <xf numFmtId="0" fontId="59" fillId="0" borderId="0" xfId="4" applyFont="1"/>
    <xf numFmtId="170" fontId="52" fillId="0" borderId="0" xfId="2" applyNumberFormat="1" applyFont="1" applyFill="1" applyBorder="1" applyAlignment="1">
      <alignment horizontal="left" vertical="top"/>
    </xf>
    <xf numFmtId="0" fontId="57" fillId="14" borderId="23" xfId="9" applyFont="1" applyFill="1" applyBorder="1" applyAlignment="1">
      <alignment horizontal="center" vertical="center"/>
    </xf>
    <xf numFmtId="0" fontId="2" fillId="14" borderId="0" xfId="9" applyFont="1" applyFill="1"/>
    <xf numFmtId="0" fontId="2" fillId="14" borderId="0" xfId="9" applyFont="1" applyFill="1" applyAlignment="1">
      <alignment horizontal="center" vertical="center"/>
    </xf>
    <xf numFmtId="0" fontId="28" fillId="0" borderId="0" xfId="4" applyFont="1" applyAlignment="1">
      <alignment vertical="center"/>
    </xf>
    <xf numFmtId="166" fontId="12" fillId="0" borderId="6" xfId="3" applyNumberFormat="1" applyFont="1" applyBorder="1" applyAlignment="1">
      <alignment horizontal="right" vertical="center"/>
    </xf>
    <xf numFmtId="167" fontId="6" fillId="0" borderId="6" xfId="4" applyNumberFormat="1" applyBorder="1"/>
    <xf numFmtId="0" fontId="6" fillId="0" borderId="53" xfId="4" applyBorder="1"/>
    <xf numFmtId="169" fontId="12" fillId="0" borderId="6" xfId="3" applyNumberFormat="1" applyFont="1" applyBorder="1" applyAlignment="1">
      <alignment vertical="center"/>
    </xf>
    <xf numFmtId="166" fontId="12" fillId="0" borderId="53" xfId="3" applyNumberFormat="1" applyFont="1" applyBorder="1" applyAlignment="1">
      <alignment horizontal="right" vertical="center"/>
    </xf>
    <xf numFmtId="167" fontId="6" fillId="0" borderId="53" xfId="4" applyNumberFormat="1" applyBorder="1"/>
    <xf numFmtId="1" fontId="12" fillId="0" borderId="42" xfId="3" applyNumberFormat="1" applyFont="1" applyBorder="1" applyAlignment="1">
      <alignment vertical="center"/>
    </xf>
    <xf numFmtId="164" fontId="15" fillId="7" borderId="27" xfId="2" applyFont="1" applyFill="1" applyBorder="1" applyAlignment="1">
      <alignment horizontal="center" vertical="center"/>
    </xf>
    <xf numFmtId="4" fontId="6" fillId="0" borderId="57" xfId="4" applyNumberFormat="1" applyBorder="1"/>
    <xf numFmtId="4" fontId="6" fillId="0" borderId="56" xfId="4" applyNumberFormat="1" applyBorder="1"/>
    <xf numFmtId="4" fontId="6" fillId="0" borderId="58" xfId="4" applyNumberFormat="1" applyBorder="1"/>
    <xf numFmtId="4" fontId="15" fillId="0" borderId="57" xfId="2" applyNumberFormat="1" applyFont="1" applyFill="1" applyBorder="1" applyAlignment="1">
      <alignment horizontal="center" vertical="center"/>
    </xf>
    <xf numFmtId="4" fontId="15" fillId="0" borderId="56" xfId="2" applyNumberFormat="1" applyFont="1" applyFill="1" applyBorder="1" applyAlignment="1">
      <alignment horizontal="center" vertical="center"/>
    </xf>
    <xf numFmtId="4" fontId="28" fillId="0" borderId="58" xfId="4" applyNumberFormat="1" applyFont="1" applyBorder="1"/>
    <xf numFmtId="49" fontId="12" fillId="0" borderId="38" xfId="3" applyNumberFormat="1" applyFont="1" applyBorder="1" applyAlignment="1">
      <alignment vertical="center"/>
    </xf>
    <xf numFmtId="165" fontId="13" fillId="0" borderId="47" xfId="3" applyNumberFormat="1" applyFont="1" applyBorder="1" applyAlignment="1">
      <alignment vertical="center"/>
    </xf>
    <xf numFmtId="49" fontId="52" fillId="0" borderId="59" xfId="3" applyNumberFormat="1" applyFont="1" applyBorder="1" applyAlignment="1">
      <alignment vertical="center"/>
    </xf>
    <xf numFmtId="166" fontId="51" fillId="8" borderId="35" xfId="3" applyNumberFormat="1" applyFont="1" applyFill="1" applyBorder="1" applyAlignment="1">
      <alignment horizontal="right" vertical="center"/>
    </xf>
    <xf numFmtId="0" fontId="6" fillId="0" borderId="1" xfId="4" applyBorder="1"/>
    <xf numFmtId="0" fontId="6" fillId="0" borderId="57" xfId="4" applyBorder="1"/>
    <xf numFmtId="0" fontId="6" fillId="0" borderId="56" xfId="4" applyBorder="1"/>
    <xf numFmtId="0" fontId="6" fillId="0" borderId="58" xfId="4" applyBorder="1"/>
    <xf numFmtId="166" fontId="12" fillId="8" borderId="45" xfId="3" applyNumberFormat="1" applyFont="1" applyFill="1" applyBorder="1" applyAlignment="1">
      <alignment horizontal="right" vertical="center"/>
    </xf>
    <xf numFmtId="0" fontId="6" fillId="0" borderId="14" xfId="4" applyBorder="1"/>
    <xf numFmtId="0" fontId="6" fillId="0" borderId="45" xfId="4" applyBorder="1"/>
    <xf numFmtId="4" fontId="6" fillId="0" borderId="16" xfId="4" applyNumberFormat="1" applyBorder="1"/>
    <xf numFmtId="166" fontId="12" fillId="0" borderId="14" xfId="3" applyNumberFormat="1" applyFont="1" applyBorder="1" applyAlignment="1">
      <alignment horizontal="right" vertical="center"/>
    </xf>
    <xf numFmtId="167" fontId="6" fillId="0" borderId="14" xfId="4" applyNumberFormat="1" applyBorder="1"/>
    <xf numFmtId="0" fontId="28" fillId="0" borderId="14" xfId="4" applyFont="1" applyBorder="1"/>
    <xf numFmtId="0" fontId="32" fillId="6" borderId="0" xfId="9" applyFont="1" applyFill="1" applyAlignment="1">
      <alignment horizontal="left" vertical="center"/>
    </xf>
    <xf numFmtId="0" fontId="5" fillId="4" borderId="1" xfId="1" applyFont="1" applyFill="1" applyBorder="1" applyAlignment="1">
      <alignment horizontal="center" vertical="center" wrapText="1"/>
    </xf>
    <xf numFmtId="0" fontId="5" fillId="4" borderId="19" xfId="1" applyFont="1" applyFill="1" applyBorder="1" applyAlignment="1">
      <alignment vertical="center" wrapText="1"/>
    </xf>
    <xf numFmtId="0" fontId="5" fillId="4" borderId="3" xfId="1" applyFont="1" applyFill="1" applyBorder="1" applyAlignment="1">
      <alignment vertical="center" wrapText="1"/>
    </xf>
    <xf numFmtId="166" fontId="12" fillId="0" borderId="1" xfId="3" applyNumberFormat="1" applyFont="1" applyBorder="1" applyAlignment="1">
      <alignment horizontal="right" vertical="center"/>
    </xf>
    <xf numFmtId="167" fontId="2" fillId="0" borderId="1" xfId="4" applyNumberFormat="1" applyFont="1" applyBorder="1"/>
    <xf numFmtId="0" fontId="2" fillId="0" borderId="1" xfId="4" applyFont="1" applyBorder="1" applyAlignment="1">
      <alignment horizontal="center"/>
    </xf>
    <xf numFmtId="0" fontId="2" fillId="0" borderId="1" xfId="4" applyFont="1" applyBorder="1"/>
    <xf numFmtId="165" fontId="12" fillId="0" borderId="0" xfId="3" applyNumberFormat="1" applyFont="1" applyAlignment="1">
      <alignment horizontal="right" vertical="center"/>
    </xf>
    <xf numFmtId="165" fontId="12" fillId="0" borderId="22" xfId="3" applyNumberFormat="1" applyFont="1" applyBorder="1" applyAlignment="1">
      <alignment vertical="center"/>
    </xf>
    <xf numFmtId="49" fontId="13" fillId="0" borderId="48" xfId="3" applyNumberFormat="1" applyFont="1" applyBorder="1" applyAlignment="1">
      <alignment horizontal="left" vertical="center"/>
    </xf>
    <xf numFmtId="49" fontId="13" fillId="0" borderId="3" xfId="3" applyNumberFormat="1" applyFont="1" applyBorder="1" applyAlignment="1">
      <alignment vertical="center"/>
    </xf>
    <xf numFmtId="49" fontId="12" fillId="0" borderId="3" xfId="3" applyNumberFormat="1" applyFont="1" applyBorder="1" applyAlignment="1">
      <alignment vertical="center"/>
    </xf>
    <xf numFmtId="165" fontId="52" fillId="0" borderId="33" xfId="3" applyNumberFormat="1" applyFont="1" applyBorder="1" applyAlignment="1">
      <alignment vertical="center"/>
    </xf>
    <xf numFmtId="166" fontId="12" fillId="8" borderId="1" xfId="3" applyNumberFormat="1" applyFont="1" applyFill="1" applyBorder="1" applyAlignment="1">
      <alignment horizontal="right" vertical="center"/>
    </xf>
    <xf numFmtId="167" fontId="6" fillId="0" borderId="1" xfId="4" applyNumberFormat="1" applyBorder="1"/>
    <xf numFmtId="0" fontId="57" fillId="14" borderId="0" xfId="1" applyFont="1" applyFill="1"/>
    <xf numFmtId="164" fontId="55" fillId="4" borderId="1" xfId="2" applyFont="1" applyFill="1" applyBorder="1" applyAlignment="1">
      <alignment horizontal="center" vertical="center"/>
    </xf>
    <xf numFmtId="0" fontId="48" fillId="14" borderId="0" xfId="1" applyFont="1" applyFill="1" applyAlignment="1">
      <alignment vertical="center"/>
    </xf>
    <xf numFmtId="0" fontId="2" fillId="9" borderId="0" xfId="4" applyFont="1" applyFill="1"/>
    <xf numFmtId="165" fontId="64" fillId="0" borderId="41" xfId="3" applyNumberFormat="1" applyFont="1" applyBorder="1" applyAlignment="1">
      <alignment vertical="center"/>
    </xf>
    <xf numFmtId="166" fontId="64" fillId="0" borderId="35" xfId="4" applyNumberFormat="1" applyFont="1" applyBorder="1"/>
    <xf numFmtId="165" fontId="65" fillId="0" borderId="42" xfId="3" applyNumberFormat="1" applyFont="1" applyBorder="1" applyAlignment="1">
      <alignment horizontal="right" vertical="center"/>
    </xf>
    <xf numFmtId="166" fontId="65" fillId="0" borderId="27" xfId="4" applyNumberFormat="1" applyFont="1" applyBorder="1"/>
    <xf numFmtId="165" fontId="65" fillId="0" borderId="25" xfId="3" applyNumberFormat="1" applyFont="1" applyBorder="1" applyAlignment="1">
      <alignment horizontal="right" vertical="center"/>
    </xf>
    <xf numFmtId="166" fontId="65" fillId="0" borderId="29" xfId="4" applyNumberFormat="1" applyFont="1" applyBorder="1"/>
    <xf numFmtId="165" fontId="65" fillId="0" borderId="26" xfId="3" applyNumberFormat="1" applyFont="1" applyBorder="1" applyAlignment="1">
      <alignment horizontal="right" vertical="center"/>
    </xf>
    <xf numFmtId="166" fontId="65" fillId="0" borderId="34" xfId="4" applyNumberFormat="1" applyFont="1" applyBorder="1"/>
    <xf numFmtId="0" fontId="6" fillId="0" borderId="0" xfId="4" applyAlignment="1">
      <alignment horizontal="center" vertical="center"/>
    </xf>
    <xf numFmtId="166" fontId="13" fillId="9" borderId="35" xfId="3" applyNumberFormat="1" applyFont="1" applyFill="1" applyBorder="1" applyAlignment="1">
      <alignment vertical="center"/>
    </xf>
    <xf numFmtId="166" fontId="12" fillId="9" borderId="35" xfId="3" applyNumberFormat="1" applyFont="1" applyFill="1" applyBorder="1" applyAlignment="1">
      <alignment vertical="center"/>
    </xf>
    <xf numFmtId="2" fontId="6" fillId="0" borderId="58" xfId="4" applyNumberFormat="1" applyBorder="1"/>
    <xf numFmtId="0" fontId="59" fillId="18" borderId="0" xfId="4" applyFont="1" applyFill="1"/>
    <xf numFmtId="4" fontId="9" fillId="19" borderId="4" xfId="9" applyNumberFormat="1" applyFont="1" applyFill="1" applyBorder="1" applyAlignment="1">
      <alignment horizontal="right" vertical="center"/>
    </xf>
    <xf numFmtId="0" fontId="2" fillId="0" borderId="1" xfId="4" applyFont="1" applyBorder="1" applyAlignment="1">
      <alignment horizontal="center" vertical="center" wrapText="1"/>
    </xf>
    <xf numFmtId="177" fontId="3" fillId="11" borderId="1" xfId="1" applyNumberFormat="1" applyFont="1" applyFill="1" applyBorder="1" applyAlignment="1">
      <alignment horizontal="center" vertical="center"/>
    </xf>
    <xf numFmtId="177" fontId="4" fillId="4" borderId="37" xfId="2" applyNumberFormat="1" applyFont="1" applyFill="1" applyBorder="1" applyAlignment="1">
      <alignment horizontal="center" vertical="center"/>
    </xf>
    <xf numFmtId="177" fontId="4" fillId="4" borderId="21" xfId="2" applyNumberFormat="1" applyFont="1" applyFill="1" applyBorder="1" applyAlignment="1">
      <alignment horizontal="center" vertical="center"/>
    </xf>
    <xf numFmtId="177" fontId="55" fillId="11" borderId="31" xfId="2" applyNumberFormat="1" applyFont="1" applyFill="1" applyBorder="1" applyAlignment="1">
      <alignment horizontal="center" vertical="center"/>
    </xf>
    <xf numFmtId="0" fontId="27" fillId="4" borderId="1" xfId="1" applyFont="1" applyFill="1" applyBorder="1" applyAlignment="1">
      <alignment horizontal="left" vertical="center" wrapText="1"/>
    </xf>
    <xf numFmtId="0" fontId="4" fillId="4" borderId="1" xfId="1" applyFont="1" applyFill="1" applyBorder="1" applyAlignment="1">
      <alignment horizontal="center" vertical="center"/>
    </xf>
    <xf numFmtId="0" fontId="3" fillId="4" borderId="1" xfId="1" applyFont="1" applyFill="1" applyBorder="1" applyAlignment="1">
      <alignment horizontal="right" vertical="center" wrapText="1"/>
    </xf>
    <xf numFmtId="0" fontId="8" fillId="6" borderId="1" xfId="1" applyFont="1" applyFill="1" applyBorder="1" applyAlignment="1">
      <alignment vertical="center" wrapText="1"/>
    </xf>
    <xf numFmtId="0" fontId="66" fillId="4" borderId="1" xfId="1" applyFont="1" applyFill="1" applyBorder="1" applyAlignment="1">
      <alignment horizontal="left" vertical="center" wrapText="1"/>
    </xf>
    <xf numFmtId="0" fontId="66" fillId="4" borderId="1" xfId="1" applyFont="1" applyFill="1" applyBorder="1" applyAlignment="1">
      <alignment vertical="center" wrapText="1"/>
    </xf>
    <xf numFmtId="177" fontId="55" fillId="11" borderId="1" xfId="2" applyNumberFormat="1" applyFont="1" applyFill="1" applyBorder="1" applyAlignment="1">
      <alignment horizontal="center" vertical="center"/>
    </xf>
    <xf numFmtId="0" fontId="10" fillId="11" borderId="1" xfId="1" applyFont="1" applyFill="1" applyBorder="1" applyAlignment="1">
      <alignment horizontal="center" vertical="center"/>
    </xf>
    <xf numFmtId="0" fontId="54" fillId="11" borderId="1" xfId="1" applyFont="1" applyFill="1" applyBorder="1" applyAlignment="1">
      <alignment horizontal="left" vertical="center" wrapText="1"/>
    </xf>
    <xf numFmtId="0" fontId="10" fillId="11" borderId="1" xfId="1" applyFont="1" applyFill="1" applyBorder="1" applyAlignment="1">
      <alignment horizontal="right" vertical="center"/>
    </xf>
    <xf numFmtId="177" fontId="4" fillId="4" borderId="1" xfId="2" applyNumberFormat="1" applyFont="1" applyFill="1" applyBorder="1" applyAlignment="1">
      <alignment horizontal="center" vertical="center"/>
    </xf>
    <xf numFmtId="171" fontId="4" fillId="4" borderId="1" xfId="1" applyNumberFormat="1" applyFont="1" applyFill="1" applyBorder="1" applyAlignment="1">
      <alignment horizontal="center" vertical="center"/>
    </xf>
    <xf numFmtId="177" fontId="4" fillId="4" borderId="22" xfId="2" applyNumberFormat="1" applyFont="1" applyFill="1" applyBorder="1" applyAlignment="1">
      <alignment horizontal="center" vertical="center"/>
    </xf>
    <xf numFmtId="0" fontId="33" fillId="4" borderId="1" xfId="1" applyFont="1" applyFill="1" applyBorder="1" applyAlignment="1">
      <alignment horizontal="left" vertical="center" wrapText="1"/>
    </xf>
    <xf numFmtId="177" fontId="55" fillId="4" borderId="1" xfId="2" applyNumberFormat="1" applyFont="1" applyFill="1" applyBorder="1" applyAlignment="1">
      <alignment horizontal="center" vertical="center"/>
    </xf>
    <xf numFmtId="0" fontId="10" fillId="4" borderId="1" xfId="1" applyFont="1" applyFill="1" applyBorder="1" applyAlignment="1">
      <alignment horizontal="center" vertical="center"/>
    </xf>
    <xf numFmtId="0" fontId="3" fillId="4" borderId="1" xfId="1" applyFont="1" applyFill="1" applyBorder="1" applyAlignment="1">
      <alignment horizontal="right" vertical="center"/>
    </xf>
    <xf numFmtId="0" fontId="3" fillId="4" borderId="1" xfId="1" applyFont="1" applyFill="1" applyBorder="1" applyAlignment="1">
      <alignment horizontal="left" vertical="center" wrapText="1"/>
    </xf>
    <xf numFmtId="0" fontId="10" fillId="4" borderId="1" xfId="1" applyFont="1" applyFill="1" applyBorder="1" applyAlignment="1">
      <alignment horizontal="right" vertical="center"/>
    </xf>
    <xf numFmtId="0" fontId="3" fillId="4" borderId="1" xfId="1" applyFont="1" applyFill="1" applyBorder="1" applyAlignment="1">
      <alignment horizontal="center" vertical="center"/>
    </xf>
    <xf numFmtId="176" fontId="3" fillId="4" borderId="1" xfId="1" applyNumberFormat="1" applyFont="1" applyFill="1" applyBorder="1" applyAlignment="1">
      <alignment horizontal="center" vertical="center"/>
    </xf>
    <xf numFmtId="177" fontId="3" fillId="4" borderId="1" xfId="1" applyNumberFormat="1" applyFont="1" applyFill="1" applyBorder="1" applyAlignment="1">
      <alignment horizontal="center" vertical="center"/>
    </xf>
    <xf numFmtId="164" fontId="4" fillId="4" borderId="1" xfId="2" applyFont="1" applyFill="1" applyBorder="1" applyAlignment="1">
      <alignment horizontal="center" vertical="center"/>
    </xf>
    <xf numFmtId="1" fontId="4" fillId="4" borderId="1" xfId="1" applyNumberFormat="1" applyFont="1" applyFill="1" applyBorder="1" applyAlignment="1">
      <alignment horizontal="right" vertical="center"/>
    </xf>
    <xf numFmtId="177" fontId="10" fillId="4" borderId="1" xfId="2" applyNumberFormat="1" applyFont="1" applyFill="1" applyBorder="1" applyAlignment="1">
      <alignment horizontal="center" vertical="center"/>
    </xf>
    <xf numFmtId="0" fontId="9" fillId="5" borderId="1" xfId="1" applyFont="1" applyFill="1" applyBorder="1" applyAlignment="1">
      <alignment vertical="center"/>
    </xf>
    <xf numFmtId="0" fontId="3" fillId="11" borderId="1" xfId="1" applyFont="1" applyFill="1" applyBorder="1" applyAlignment="1">
      <alignment horizontal="right" vertical="center" wrapText="1"/>
    </xf>
    <xf numFmtId="0" fontId="67" fillId="14" borderId="0" xfId="1" applyFont="1" applyFill="1" applyAlignment="1">
      <alignment horizontal="right"/>
    </xf>
    <xf numFmtId="0" fontId="68" fillId="14" borderId="0" xfId="1" applyFont="1" applyFill="1" applyAlignment="1">
      <alignment horizontal="right"/>
    </xf>
    <xf numFmtId="0" fontId="68" fillId="14" borderId="0" xfId="1" applyFont="1" applyFill="1" applyAlignment="1">
      <alignment horizontal="right" vertical="center" wrapText="1"/>
    </xf>
    <xf numFmtId="0" fontId="67" fillId="14" borderId="0" xfId="1" applyFont="1" applyFill="1"/>
    <xf numFmtId="170" fontId="15" fillId="7" borderId="1" xfId="2" applyNumberFormat="1" applyFont="1" applyFill="1" applyBorder="1" applyAlignment="1">
      <alignment horizontal="center" vertical="center"/>
    </xf>
    <xf numFmtId="177" fontId="49" fillId="14" borderId="0" xfId="1" applyNumberFormat="1" applyFont="1" applyFill="1" applyAlignment="1">
      <alignment wrapText="1"/>
    </xf>
    <xf numFmtId="166" fontId="13" fillId="8" borderId="1" xfId="3" applyNumberFormat="1" applyFont="1" applyFill="1" applyBorder="1" applyAlignment="1">
      <alignment horizontal="right" vertical="center"/>
    </xf>
    <xf numFmtId="2" fontId="6" fillId="0" borderId="1" xfId="4" applyNumberFormat="1" applyBorder="1"/>
    <xf numFmtId="178" fontId="6" fillId="0" borderId="0" xfId="4" applyNumberFormat="1"/>
    <xf numFmtId="0" fontId="2" fillId="0" borderId="0" xfId="4" applyFont="1" applyAlignment="1">
      <alignment horizontal="right"/>
    </xf>
    <xf numFmtId="0" fontId="58" fillId="0" borderId="0" xfId="4" applyFont="1"/>
    <xf numFmtId="0" fontId="11" fillId="3" borderId="0" xfId="1" applyFont="1" applyFill="1" applyAlignment="1">
      <alignment vertical="center" wrapText="1"/>
    </xf>
    <xf numFmtId="2" fontId="2" fillId="5" borderId="1" xfId="1" applyNumberFormat="1" applyFill="1" applyBorder="1" applyAlignment="1">
      <alignment horizontal="center" vertical="center"/>
    </xf>
    <xf numFmtId="0" fontId="48" fillId="14" borderId="1" xfId="1" applyFont="1" applyFill="1" applyBorder="1" applyAlignment="1">
      <alignment horizontal="center" vertical="center" wrapText="1"/>
    </xf>
    <xf numFmtId="164" fontId="7" fillId="0" borderId="7" xfId="2" applyFont="1" applyFill="1" applyBorder="1" applyAlignment="1" applyProtection="1">
      <alignment horizontal="center" vertical="center"/>
      <protection locked="0"/>
    </xf>
    <xf numFmtId="164" fontId="7" fillId="0" borderId="1" xfId="2" applyFont="1" applyFill="1" applyBorder="1" applyAlignment="1" applyProtection="1">
      <alignment horizontal="center" vertical="center"/>
      <protection locked="0"/>
    </xf>
    <xf numFmtId="164" fontId="7" fillId="0" borderId="61" xfId="2" applyFont="1" applyFill="1" applyBorder="1" applyAlignment="1" applyProtection="1">
      <alignment horizontal="center" vertical="center"/>
      <protection locked="0"/>
    </xf>
    <xf numFmtId="178" fontId="2" fillId="5" borderId="1" xfId="1" applyNumberFormat="1" applyFill="1" applyBorder="1" applyAlignment="1">
      <alignment horizontal="center" vertical="center"/>
    </xf>
    <xf numFmtId="0" fontId="2" fillId="5" borderId="1" xfId="1" applyFill="1" applyBorder="1" applyAlignment="1">
      <alignment horizontal="center" vertical="center"/>
    </xf>
    <xf numFmtId="168" fontId="2" fillId="5" borderId="1" xfId="1" applyNumberFormat="1" applyFill="1" applyBorder="1" applyAlignment="1">
      <alignment horizontal="center" vertical="center"/>
    </xf>
    <xf numFmtId="10" fontId="2" fillId="0" borderId="0" xfId="8" applyNumberFormat="1" applyFont="1" applyFill="1"/>
    <xf numFmtId="0" fontId="43" fillId="0" borderId="0" xfId="0" applyFont="1" applyAlignment="1">
      <alignment horizontal="left" vertical="center" wrapText="1"/>
    </xf>
    <xf numFmtId="0" fontId="0" fillId="0" borderId="0" xfId="0" applyAlignment="1">
      <alignment horizontal="center"/>
    </xf>
    <xf numFmtId="0" fontId="61" fillId="14" borderId="0" xfId="1" applyFont="1" applyFill="1" applyAlignment="1">
      <alignment horizontal="center" vertical="center" wrapText="1"/>
    </xf>
    <xf numFmtId="0" fontId="48" fillId="14" borderId="0" xfId="1" applyFont="1" applyFill="1" applyAlignment="1">
      <alignment horizontal="center" vertical="center" wrapText="1"/>
    </xf>
    <xf numFmtId="0" fontId="40" fillId="0" borderId="0" xfId="10" applyFont="1" applyFill="1" applyAlignment="1">
      <alignment horizontal="center" vertical="center"/>
    </xf>
    <xf numFmtId="0" fontId="11" fillId="3" borderId="0" xfId="1" applyFont="1" applyFill="1" applyAlignment="1">
      <alignment horizontal="center" vertical="top" wrapText="1"/>
    </xf>
    <xf numFmtId="0" fontId="11" fillId="3" borderId="0" xfId="1" applyFont="1" applyFill="1" applyAlignment="1">
      <alignment horizontal="left" vertical="top" wrapText="1"/>
    </xf>
    <xf numFmtId="0" fontId="56" fillId="6" borderId="1" xfId="1" applyFont="1" applyFill="1" applyBorder="1" applyAlignment="1">
      <alignment vertical="center" wrapText="1"/>
    </xf>
    <xf numFmtId="0" fontId="48" fillId="14" borderId="9" xfId="1" applyFont="1" applyFill="1" applyBorder="1" applyAlignment="1">
      <alignment horizontal="center" vertical="center" wrapText="1"/>
    </xf>
    <xf numFmtId="0" fontId="48" fillId="14" borderId="12" xfId="1" applyFont="1" applyFill="1" applyBorder="1" applyAlignment="1">
      <alignment horizontal="center" vertical="center" wrapText="1"/>
    </xf>
    <xf numFmtId="0" fontId="48" fillId="14" borderId="10" xfId="1" applyFont="1" applyFill="1" applyBorder="1" applyAlignment="1">
      <alignment horizontal="center" vertical="center" wrapText="1"/>
    </xf>
    <xf numFmtId="0" fontId="56" fillId="6" borderId="5" xfId="1" applyFont="1" applyFill="1" applyBorder="1" applyAlignment="1">
      <alignment vertical="center" wrapText="1"/>
    </xf>
    <xf numFmtId="0" fontId="56" fillId="6" borderId="6" xfId="1" applyFont="1" applyFill="1" applyBorder="1" applyAlignment="1">
      <alignment vertical="center" wrapText="1"/>
    </xf>
    <xf numFmtId="0" fontId="56" fillId="6" borderId="8" xfId="1" applyFont="1" applyFill="1" applyBorder="1" applyAlignment="1">
      <alignment vertical="center" wrapText="1"/>
    </xf>
    <xf numFmtId="0" fontId="26" fillId="12" borderId="54" xfId="1" applyFont="1" applyFill="1" applyBorder="1" applyAlignment="1">
      <alignment horizontal="center" vertical="center" wrapText="1"/>
    </xf>
    <xf numFmtId="0" fontId="26" fillId="12" borderId="0" xfId="1" applyFont="1" applyFill="1" applyAlignment="1">
      <alignment horizontal="center" vertical="center" wrapText="1"/>
    </xf>
    <xf numFmtId="0" fontId="48" fillId="14" borderId="1" xfId="1" applyFont="1" applyFill="1" applyBorder="1" applyAlignment="1">
      <alignment horizontal="center" vertical="center" wrapText="1"/>
    </xf>
    <xf numFmtId="0" fontId="32" fillId="6" borderId="5" xfId="9" applyFont="1" applyFill="1" applyBorder="1" applyAlignment="1">
      <alignment horizontal="left" vertical="center"/>
    </xf>
    <xf numFmtId="0" fontId="32" fillId="6" borderId="6" xfId="9" applyFont="1" applyFill="1" applyBorder="1" applyAlignment="1">
      <alignment horizontal="left" vertical="center"/>
    </xf>
    <xf numFmtId="0" fontId="11" fillId="3" borderId="0" xfId="1" applyFont="1" applyFill="1" applyAlignment="1">
      <alignment horizontal="center" vertical="center" wrapText="1"/>
    </xf>
    <xf numFmtId="0" fontId="5" fillId="4" borderId="5" xfId="1" applyFont="1" applyFill="1" applyBorder="1" applyAlignment="1">
      <alignment horizontal="center" vertical="center" wrapText="1"/>
    </xf>
    <xf numFmtId="0" fontId="5" fillId="4" borderId="6" xfId="1" applyFont="1" applyFill="1" applyBorder="1" applyAlignment="1">
      <alignment horizontal="center" vertical="center" wrapText="1"/>
    </xf>
    <xf numFmtId="0" fontId="5" fillId="4" borderId="8" xfId="1" applyFont="1" applyFill="1" applyBorder="1" applyAlignment="1">
      <alignment horizontal="center" vertical="center" wrapText="1"/>
    </xf>
    <xf numFmtId="0" fontId="5" fillId="4" borderId="62" xfId="1" applyFont="1" applyFill="1" applyBorder="1" applyAlignment="1">
      <alignment horizontal="center" vertical="center" wrapText="1"/>
    </xf>
    <xf numFmtId="0" fontId="5" fillId="4" borderId="53" xfId="1" applyFont="1" applyFill="1" applyBorder="1" applyAlignment="1">
      <alignment horizontal="center" vertical="center" wrapText="1"/>
    </xf>
    <xf numFmtId="0" fontId="5" fillId="4" borderId="36" xfId="1" applyFont="1" applyFill="1" applyBorder="1" applyAlignment="1">
      <alignment horizontal="center" vertical="center" wrapText="1"/>
    </xf>
    <xf numFmtId="0" fontId="9" fillId="0" borderId="15" xfId="4" applyFont="1" applyBorder="1" applyAlignment="1">
      <alignment horizontal="center"/>
    </xf>
    <xf numFmtId="0" fontId="9" fillId="0" borderId="14" xfId="4" applyFont="1" applyBorder="1" applyAlignment="1">
      <alignment horizontal="center"/>
    </xf>
    <xf numFmtId="0" fontId="9" fillId="0" borderId="16" xfId="4" applyFont="1" applyBorder="1" applyAlignment="1">
      <alignment horizontal="center"/>
    </xf>
    <xf numFmtId="165" fontId="13" fillId="0" borderId="15" xfId="3" applyNumberFormat="1" applyFont="1" applyBorder="1" applyAlignment="1">
      <alignment horizontal="center" vertical="center"/>
    </xf>
    <xf numFmtId="165" fontId="13" fillId="0" borderId="59" xfId="3" applyNumberFormat="1" applyFont="1" applyBorder="1" applyAlignment="1">
      <alignment horizontal="center" vertical="center"/>
    </xf>
    <xf numFmtId="49" fontId="13" fillId="0" borderId="50" xfId="3" applyNumberFormat="1" applyFont="1" applyBorder="1" applyAlignment="1">
      <alignment horizontal="center" vertical="center" wrapText="1"/>
    </xf>
    <xf numFmtId="49" fontId="13" fillId="0" borderId="51" xfId="3" applyNumberFormat="1" applyFont="1" applyBorder="1" applyAlignment="1">
      <alignment horizontal="center" vertical="center" wrapText="1"/>
    </xf>
    <xf numFmtId="49" fontId="13" fillId="0" borderId="52" xfId="3" applyNumberFormat="1" applyFont="1" applyBorder="1" applyAlignment="1">
      <alignment horizontal="center" vertical="center" wrapText="1"/>
    </xf>
    <xf numFmtId="0" fontId="45" fillId="0" borderId="9" xfId="5" applyFont="1" applyBorder="1" applyAlignment="1">
      <alignment horizontal="center" vertical="center" wrapText="1"/>
    </xf>
    <xf numFmtId="0" fontId="45" fillId="0" borderId="49" xfId="5" applyFont="1" applyBorder="1" applyAlignment="1">
      <alignment horizontal="center" vertical="center" wrapText="1"/>
    </xf>
    <xf numFmtId="166" fontId="13" fillId="0" borderId="37" xfId="3" applyNumberFormat="1" applyFont="1" applyBorder="1" applyAlignment="1">
      <alignment horizontal="center" vertical="center" wrapText="1"/>
    </xf>
    <xf numFmtId="166" fontId="13" fillId="0" borderId="21" xfId="3" applyNumberFormat="1" applyFont="1" applyBorder="1" applyAlignment="1">
      <alignment horizontal="center" vertical="center" wrapText="1"/>
    </xf>
    <xf numFmtId="166" fontId="13" fillId="0" borderId="22" xfId="3" applyNumberFormat="1" applyFont="1" applyBorder="1" applyAlignment="1">
      <alignment horizontal="center" vertical="center" wrapText="1"/>
    </xf>
    <xf numFmtId="0" fontId="2" fillId="0" borderId="1" xfId="4" applyFont="1" applyBorder="1" applyAlignment="1">
      <alignment horizontal="center" vertical="center"/>
    </xf>
    <xf numFmtId="0" fontId="2" fillId="0" borderId="1" xfId="4" applyFont="1" applyBorder="1" applyAlignment="1">
      <alignment horizontal="center"/>
    </xf>
    <xf numFmtId="166" fontId="13" fillId="0" borderId="37" xfId="3" applyNumberFormat="1" applyFont="1" applyBorder="1" applyAlignment="1">
      <alignment horizontal="center" vertical="center"/>
    </xf>
    <xf numFmtId="166" fontId="13" fillId="0" borderId="21" xfId="3" applyNumberFormat="1" applyFont="1" applyBorder="1" applyAlignment="1">
      <alignment horizontal="center" vertical="center"/>
    </xf>
    <xf numFmtId="166" fontId="13" fillId="0" borderId="22" xfId="3" applyNumberFormat="1" applyFont="1" applyBorder="1" applyAlignment="1">
      <alignment horizontal="center" vertical="center"/>
    </xf>
    <xf numFmtId="166" fontId="13" fillId="0" borderId="50" xfId="3" applyNumberFormat="1" applyFont="1" applyBorder="1" applyAlignment="1">
      <alignment horizontal="center" vertical="center"/>
    </xf>
    <xf numFmtId="166" fontId="13" fillId="0" borderId="51" xfId="3" applyNumberFormat="1" applyFont="1" applyBorder="1" applyAlignment="1">
      <alignment horizontal="center" vertical="center"/>
    </xf>
    <xf numFmtId="166" fontId="13" fillId="0" borderId="52" xfId="3" applyNumberFormat="1" applyFont="1" applyBorder="1" applyAlignment="1">
      <alignment horizontal="center" vertical="center"/>
    </xf>
    <xf numFmtId="165" fontId="13" fillId="0" borderId="50" xfId="3" applyNumberFormat="1" applyFont="1" applyBorder="1" applyAlignment="1">
      <alignment horizontal="center" vertical="center"/>
    </xf>
    <xf numFmtId="165" fontId="13" fillId="0" borderId="51" xfId="3" applyNumberFormat="1" applyFont="1" applyBorder="1" applyAlignment="1">
      <alignment horizontal="center" vertical="center"/>
    </xf>
    <xf numFmtId="165" fontId="13" fillId="0" borderId="60" xfId="3" applyNumberFormat="1" applyFont="1" applyBorder="1" applyAlignment="1">
      <alignment horizontal="center" vertical="center"/>
    </xf>
    <xf numFmtId="0" fontId="13" fillId="0" borderId="50" xfId="4" applyFont="1" applyBorder="1" applyAlignment="1">
      <alignment horizontal="center" vertical="center" wrapText="1"/>
    </xf>
    <xf numFmtId="0" fontId="13" fillId="0" borderId="51" xfId="4" applyFont="1" applyBorder="1" applyAlignment="1">
      <alignment horizontal="center" vertical="center" wrapText="1"/>
    </xf>
    <xf numFmtId="0" fontId="13" fillId="0" borderId="52" xfId="4" applyFont="1" applyBorder="1" applyAlignment="1">
      <alignment horizontal="center" vertical="center" wrapText="1"/>
    </xf>
    <xf numFmtId="0" fontId="13" fillId="0" borderId="37" xfId="4" applyFont="1" applyBorder="1" applyAlignment="1">
      <alignment horizontal="center" vertical="center" wrapText="1"/>
    </xf>
    <xf numFmtId="0" fontId="13" fillId="0" borderId="21" xfId="4" applyFont="1" applyBorder="1" applyAlignment="1">
      <alignment horizontal="center" vertical="center" wrapText="1"/>
    </xf>
    <xf numFmtId="0" fontId="13" fillId="0" borderId="22" xfId="4" applyFont="1" applyBorder="1" applyAlignment="1">
      <alignment horizontal="center" vertical="center" wrapText="1"/>
    </xf>
    <xf numFmtId="0" fontId="13" fillId="0" borderId="11" xfId="4" applyFont="1" applyBorder="1" applyAlignment="1">
      <alignment horizontal="center" vertical="center" wrapText="1"/>
    </xf>
    <xf numFmtId="0" fontId="13" fillId="0" borderId="55" xfId="4" applyFont="1" applyBorder="1" applyAlignment="1">
      <alignment horizontal="center" vertical="center" wrapText="1"/>
    </xf>
    <xf numFmtId="0" fontId="13" fillId="0" borderId="13" xfId="4" applyFont="1" applyBorder="1" applyAlignment="1">
      <alignment horizontal="center" vertical="center" wrapText="1"/>
    </xf>
    <xf numFmtId="49" fontId="13" fillId="0" borderId="37" xfId="3" applyNumberFormat="1" applyFont="1" applyBorder="1" applyAlignment="1">
      <alignment horizontal="center" vertical="center" wrapText="1"/>
    </xf>
    <xf numFmtId="49" fontId="13" fillId="0" borderId="21" xfId="3" applyNumberFormat="1" applyFont="1" applyBorder="1" applyAlignment="1">
      <alignment horizontal="center" vertical="center" wrapText="1"/>
    </xf>
    <xf numFmtId="49" fontId="13" fillId="0" borderId="22" xfId="3" applyNumberFormat="1" applyFont="1" applyBorder="1" applyAlignment="1">
      <alignment horizontal="center" vertical="center" wrapText="1"/>
    </xf>
    <xf numFmtId="165" fontId="13" fillId="0" borderId="37" xfId="3" applyNumberFormat="1" applyFont="1" applyBorder="1" applyAlignment="1">
      <alignment horizontal="center" vertical="center"/>
    </xf>
    <xf numFmtId="165" fontId="13" fillId="0" borderId="21" xfId="3" applyNumberFormat="1" applyFont="1" applyBorder="1" applyAlignment="1">
      <alignment horizontal="center" vertical="center"/>
    </xf>
    <xf numFmtId="165" fontId="13" fillId="0" borderId="22" xfId="3" applyNumberFormat="1" applyFont="1" applyBorder="1" applyAlignment="1">
      <alignment horizontal="center" vertical="center"/>
    </xf>
  </cellXfs>
  <cellStyles count="13">
    <cellStyle name="Comma" xfId="2" builtinId="3"/>
    <cellStyle name="Hyperlink" xfId="10" builtinId="8"/>
    <cellStyle name="Normal" xfId="0" builtinId="0"/>
    <cellStyle name="Normal 2" xfId="1" xr:uid="{00000000-0005-0000-0000-000003000000}"/>
    <cellStyle name="Normal 2 2" xfId="9" xr:uid="{00000000-0005-0000-0000-000004000000}"/>
    <cellStyle name="Normal 2 2 2" xfId="12" xr:uid="{00000000-0005-0000-0000-000005000000}"/>
    <cellStyle name="Normal 6" xfId="4" xr:uid="{00000000-0005-0000-0000-000006000000}"/>
    <cellStyle name="Normal 6 2" xfId="11" xr:uid="{00000000-0005-0000-0000-000007000000}"/>
    <cellStyle name="Normal 7" xfId="6" xr:uid="{00000000-0005-0000-0000-000008000000}"/>
    <cellStyle name="Normal 9" xfId="7" xr:uid="{00000000-0005-0000-0000-000009000000}"/>
    <cellStyle name="Normal_Tab_Spec98A" xfId="3" xr:uid="{00000000-0005-0000-0000-00000A000000}"/>
    <cellStyle name="Normal_Tab_Spec98A 2" xfId="5" xr:uid="{00000000-0005-0000-0000-00000B000000}"/>
    <cellStyle name="Percent" xfId="8" builtinId="5"/>
  </cellStyles>
  <dxfs count="5">
    <dxf>
      <fill>
        <patternFill patternType="none">
          <fgColor indexed="64"/>
          <bgColor auto="1"/>
        </patternFill>
      </fill>
      <alignment horizontal="general" vertical="center" textRotation="0" wrapText="1" indent="0" justifyLastLine="0" shrinkToFit="0" readingOrder="0"/>
    </dxf>
    <dxf>
      <fill>
        <patternFill patternType="none">
          <fgColor indexed="64"/>
          <bgColor auto="1"/>
        </patternFill>
      </fill>
      <alignment horizontal="general" vertical="center" textRotation="0" wrapText="1" indent="0" justifyLastLine="0" shrinkToFit="0" readingOrder="0"/>
    </dxf>
    <dxf>
      <fill>
        <patternFill patternType="none">
          <fgColor indexed="64"/>
          <bgColor auto="1"/>
        </patternFill>
      </fill>
      <alignment horizontal="center" vertical="center" textRotation="0" wrapText="0" indent="0" justifyLastLine="0" shrinkToFit="0" readingOrder="0"/>
    </dxf>
    <dxf>
      <fill>
        <patternFill patternType="none">
          <fgColor indexed="64"/>
          <bgColor auto="1"/>
        </patternFill>
      </fill>
    </dxf>
    <dxf>
      <fill>
        <patternFill patternType="none">
          <fgColor indexed="64"/>
          <bgColor auto="1"/>
        </patternFill>
      </fill>
    </dxf>
  </dxfs>
  <tableStyles count="0" defaultTableStyle="TableStyleMedium2" defaultPivotStyle="PivotStyleLight16"/>
  <colors>
    <mruColors>
      <color rgb="FF558335"/>
      <color rgb="FFFFCC99"/>
      <color rgb="FF73B149"/>
      <color rgb="FF78B64E"/>
      <color rgb="FF81BB59"/>
      <color rgb="FF649B3F"/>
      <color rgb="FF61953D"/>
      <color rgb="FF60943C"/>
      <color rgb="FFF3ED01"/>
      <color rgb="FFFF99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externalLink" Target="externalLinks/externalLink7.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externalLink" Target="externalLinks/externalLink6.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microsoft.com/office/2007/relationships/hdphoto" Target="../media/hdphoto1.wdp"/><Relationship Id="rId1" Type="http://schemas.openxmlformats.org/officeDocument/2006/relationships/image" Target="../media/image1.png"/><Relationship Id="rId4" Type="http://schemas.microsoft.com/office/2007/relationships/hdphoto" Target="../media/hdphoto2.wdp"/></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123825</xdr:colOff>
      <xdr:row>0</xdr:row>
      <xdr:rowOff>152400</xdr:rowOff>
    </xdr:from>
    <xdr:to>
      <xdr:col>1</xdr:col>
      <xdr:colOff>3152775</xdr:colOff>
      <xdr:row>1</xdr:row>
      <xdr:rowOff>29859</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BEBA8EAE-BF5A-486C-A8C5-ECC9F3942E4B}">
              <a14:imgProps xmlns:a14="http://schemas.microsoft.com/office/drawing/2010/main">
                <a14:imgLayer r:embed="rId2">
                  <a14:imgEffect>
                    <a14:brightnessContrast bright="20000" contrast="-40000"/>
                  </a14:imgEffect>
                </a14:imgLayer>
              </a14:imgProps>
            </a:ext>
            <a:ext uri="{28A0092B-C50C-407E-A947-70E740481C1C}">
              <a14:useLocalDpi xmlns:a14="http://schemas.microsoft.com/office/drawing/2010/main" val="0"/>
            </a:ext>
          </a:extLst>
        </a:blip>
        <a:stretch>
          <a:fillRect/>
        </a:stretch>
      </xdr:blipFill>
      <xdr:spPr>
        <a:xfrm>
          <a:off x="123825" y="152400"/>
          <a:ext cx="3028950" cy="705720"/>
        </a:xfrm>
        <a:prstGeom prst="rect">
          <a:avLst/>
        </a:prstGeom>
      </xdr:spPr>
    </xdr:pic>
    <xdr:clientData/>
  </xdr:twoCellAnchor>
  <xdr:twoCellAnchor editAs="oneCell">
    <xdr:from>
      <xdr:col>3</xdr:col>
      <xdr:colOff>2095500</xdr:colOff>
      <xdr:row>0</xdr:row>
      <xdr:rowOff>38100</xdr:rowOff>
    </xdr:from>
    <xdr:to>
      <xdr:col>3</xdr:col>
      <xdr:colOff>3174152</xdr:colOff>
      <xdr:row>1</xdr:row>
      <xdr:rowOff>28989</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rightnessContrast bright="20000" contrast="-40000"/>
                  </a14:imgEffect>
                </a14:imgLayer>
              </a14:imgProps>
            </a:ext>
            <a:ext uri="{28A0092B-C50C-407E-A947-70E740481C1C}">
              <a14:useLocalDpi xmlns:a14="http://schemas.microsoft.com/office/drawing/2010/main" val="0"/>
            </a:ext>
          </a:extLst>
        </a:blip>
        <a:stretch>
          <a:fillRect/>
        </a:stretch>
      </xdr:blipFill>
      <xdr:spPr>
        <a:xfrm>
          <a:off x="8210550" y="38100"/>
          <a:ext cx="1078652" cy="8191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7</xdr:col>
      <xdr:colOff>99392</xdr:colOff>
      <xdr:row>7</xdr:row>
      <xdr:rowOff>33131</xdr:rowOff>
    </xdr:from>
    <xdr:to>
      <xdr:col>7</xdr:col>
      <xdr:colOff>612914</xdr:colOff>
      <xdr:row>8</xdr:row>
      <xdr:rowOff>0</xdr:rowOff>
    </xdr:to>
    <xdr:sp macro="" textlink="">
      <xdr:nvSpPr>
        <xdr:cNvPr id="3" name="Left Arrow 2">
          <a:extLst>
            <a:ext uri="{FF2B5EF4-FFF2-40B4-BE49-F238E27FC236}">
              <a16:creationId xmlns:a16="http://schemas.microsoft.com/office/drawing/2014/main" id="{00000000-0008-0000-0100-000003000000}"/>
            </a:ext>
          </a:extLst>
        </xdr:cNvPr>
        <xdr:cNvSpPr/>
      </xdr:nvSpPr>
      <xdr:spPr>
        <a:xfrm>
          <a:off x="10005392" y="1656522"/>
          <a:ext cx="513522" cy="231913"/>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lv-LV" sz="1100"/>
        </a:p>
      </xdr:txBody>
    </xdr:sp>
    <xdr:clientData/>
  </xdr:twoCellAnchor>
  <xdr:twoCellAnchor>
    <xdr:from>
      <xdr:col>7</xdr:col>
      <xdr:colOff>66261</xdr:colOff>
      <xdr:row>125</xdr:row>
      <xdr:rowOff>173935</xdr:rowOff>
    </xdr:from>
    <xdr:to>
      <xdr:col>7</xdr:col>
      <xdr:colOff>579783</xdr:colOff>
      <xdr:row>125</xdr:row>
      <xdr:rowOff>405848</xdr:rowOff>
    </xdr:to>
    <xdr:sp macro="" textlink="">
      <xdr:nvSpPr>
        <xdr:cNvPr id="4" name="Left Arrow 3">
          <a:extLst>
            <a:ext uri="{FF2B5EF4-FFF2-40B4-BE49-F238E27FC236}">
              <a16:creationId xmlns:a16="http://schemas.microsoft.com/office/drawing/2014/main" id="{00000000-0008-0000-0100-000004000000}"/>
            </a:ext>
          </a:extLst>
        </xdr:cNvPr>
        <xdr:cNvSpPr/>
      </xdr:nvSpPr>
      <xdr:spPr>
        <a:xfrm>
          <a:off x="9972261" y="27349174"/>
          <a:ext cx="513522" cy="231913"/>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lv-LV" sz="1100"/>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47625</xdr:colOff>
      <xdr:row>0</xdr:row>
      <xdr:rowOff>104775</xdr:rowOff>
    </xdr:from>
    <xdr:to>
      <xdr:col>4</xdr:col>
      <xdr:colOff>3790950</xdr:colOff>
      <xdr:row>0</xdr:row>
      <xdr:rowOff>982902</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19500" y="104775"/>
          <a:ext cx="3743325" cy="878127"/>
        </a:xfrm>
        <a:prstGeom prst="rect">
          <a:avLst/>
        </a:prstGeom>
      </xdr:spPr>
    </xdr:pic>
    <xdr:clientData/>
  </xdr:twoCellAnchor>
  <xdr:twoCellAnchor editAs="oneCell">
    <xdr:from>
      <xdr:col>6</xdr:col>
      <xdr:colOff>247650</xdr:colOff>
      <xdr:row>0</xdr:row>
      <xdr:rowOff>47625</xdr:rowOff>
    </xdr:from>
    <xdr:to>
      <xdr:col>8</xdr:col>
      <xdr:colOff>438150</xdr:colOff>
      <xdr:row>1</xdr:row>
      <xdr:rowOff>40778</xdr:rowOff>
    </xdr:to>
    <xdr:pic>
      <xdr:nvPicPr>
        <xdr:cNvPr id="3" name="Picture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077200" y="47625"/>
          <a:ext cx="1295400" cy="98375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Indra.Ruluka/AppData/Local/Microsoft/Windows/INetCache/Content.Outlook/HAWSX7KF/publikacija/Programu_izstrade_2007/Investiciju%20programma%20versija%202_paraugs.xls" TargetMode="External"/></Relationships>
</file>

<file path=xl/externalLinks/_rels/externalLink2.xml.rels><?xml version="1.0" encoding="UTF-8" standalone="yes"?>
<Relationships xmlns="http://schemas.openxmlformats.org/package/2006/relationships"><Relationship Id="rId2" Type="http://schemas.microsoft.com/office/2019/04/relationships/externalLinkLongPath" Target="/Users/Indra.Ruluka/AppData/Local/Microsoft/Windows/INetCache/Content.Outlook/HAWSX7KF/Documents%20and%20Settings/maliko/My%20Documents/konsultaciju%20projekts/Konsultaciju%20programma/programas/Investment_Valuation_bez_par.xls?D5C92AEC" TargetMode="External"/><Relationship Id="rId1" Type="http://schemas.openxmlformats.org/officeDocument/2006/relationships/externalLinkPath" Target="file:///\\D5C92AEC\Investment_Valuation_bez_par.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Indra.Ruluka/AppData/Local/Microsoft/Windows/INetCache/Content.Outlook/HAWSX7KF/Pa&#353;izmaksa/LLKC_veidne_pasizmaksas_aprekinam.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Indra.Ruluka/AppData/Local/Microsoft/Windows/INetCache/Content.Outlook/HAWSX7KF/publikacija/rajoni_programmas/gulbene/LS_Laipas_llkc.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Pa&#353;izmaksa_new/zalinasanas%20sankciju%20kalkulators.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WINDOWS/Temporary%20Internet%20Files/Content.IE5/WLOP2NWL/Bruto%20segums%202001%20jaunais.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Indra.Ruluka/AppData/Local/Microsoft/Windows/INetCache/Content.Outlook/HAWSX7KF/IMA_LLKC_ver_1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
      <sheetName val="sakums"/>
      <sheetName val="info par klientu"/>
      <sheetName val="vizites lapa"/>
      <sheetName val="analize1_rad"/>
      <sheetName val="param"/>
      <sheetName val="datu ievads1"/>
      <sheetName val="datu ievade izm1"/>
      <sheetName val="analize1_npl"/>
      <sheetName val="analize1_krgr"/>
      <sheetName val="analize1_graf"/>
      <sheetName val="datu ievads1 (2)"/>
      <sheetName val="datu ievade izm1 (2)"/>
      <sheetName val="analize1_npl (2)"/>
      <sheetName val="analize1_krgr (2)"/>
      <sheetName val="analize1_graf (2)"/>
      <sheetName val="datu ievads1 (3)"/>
      <sheetName val="datu ievade izm1 (3)"/>
      <sheetName val="analize1_npl (3)"/>
      <sheetName val="analize1_krgr (3)"/>
      <sheetName val="analize1_graf (3)"/>
      <sheetName val="atskaite"/>
      <sheetName val="saraksti"/>
      <sheetName val="progr parametri"/>
      <sheetName val="augu aizsardz"/>
      <sheetName val="vide2"/>
      <sheetName val="biol2"/>
      <sheetName val="videpaplasin"/>
      <sheetName val="videsjutterit"/>
      <sheetName val="MenuSheet"/>
      <sheetName val="print"/>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ssumptions"/>
      <sheetName val="Before"/>
      <sheetName val="After"/>
      <sheetName val="Results"/>
    </sheetNames>
    <sheetDataSet>
      <sheetData sheetId="0"/>
      <sheetData sheetId="1"/>
      <sheetData sheetId="2"/>
      <sheetData sheetId="3"/>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šizmaksa"/>
      <sheetName val="SUDAT_2013"/>
      <sheetName val="Koeficientu skaidrojums"/>
      <sheetName val="SLAUCAMĀS GOVIS"/>
      <sheetName val="Zāle"/>
      <sheetName val="Skābbarība"/>
      <sheetName val="Siens"/>
      <sheetName val="Kukurūza"/>
      <sheetName val="Ziemas KVIEŠI"/>
      <sheetName val="Tritikāle"/>
      <sheetName val="Rudzi"/>
      <sheetName val="Ziemas MIEŽI"/>
      <sheetName val="Vasaras MIEŽI"/>
      <sheetName val="Vasaras KVIEŠI"/>
      <sheetName val="Auzas"/>
      <sheetName val="Rapši"/>
      <sheetName val="piena govis"/>
      <sheetName val="SUDAT_specifik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itullapa"/>
      <sheetName val="A. Visparigi"/>
      <sheetName val="B. Info par uzn"/>
      <sheetName val="C.Projekts"/>
      <sheetName val="D. Pavaddok-ti"/>
      <sheetName val="E. Dekl"/>
      <sheetName val="1.piel_Ien"/>
      <sheetName val="2.piel_Izd"/>
      <sheetName val="3.piel_Kreditsaist"/>
      <sheetName val="4.Pamatlidz"/>
      <sheetName val="5.piel_NP_2007"/>
      <sheetName val="NP_2008"/>
      <sheetName val="NP_2009"/>
      <sheetName val="NP_2010"/>
      <sheetName val="NP_2011"/>
      <sheetName val="6.piel_NP_gadi"/>
      <sheetName val="7.piel__Fin plans"/>
      <sheetName val="8.piel_saturs biz.plan"/>
      <sheetName val="Pārbaude"/>
      <sheetName val="aktivi_pasivi"/>
      <sheetName val="lopi"/>
      <sheetName val="Lopbarības vajadzība"/>
      <sheetName val="nodokli"/>
      <sheetName val="Atbalsta_norakst"/>
      <sheetName val="algas"/>
      <sheetName val="TM_ievads"/>
      <sheetName val="TM_likmes"/>
      <sheetName val="TM_rezultats"/>
      <sheetName val="ilg_kreditu_apkop"/>
      <sheetName val="1"/>
      <sheetName val="2"/>
      <sheetName val="3"/>
      <sheetName val="4"/>
      <sheetName val="5"/>
      <sheetName val="6"/>
      <sheetName val="7"/>
      <sheetName val="8"/>
      <sheetName val="9"/>
      <sheetName val="10"/>
      <sheetName val="kreditlinija"/>
      <sheetName val="fin_lizings_apkop"/>
      <sheetName val="fin_lizings"/>
      <sheetName val="Lizingu_apkop_naudai"/>
      <sheetName val="oper_lizings"/>
      <sheetName val="tehn"/>
      <sheetName val="MenuSheet"/>
      <sheetName val="LS_Laipas_llkc"/>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aimniecības dati"/>
      <sheetName val="variants2"/>
      <sheetName val="aprēķini"/>
      <sheetName val="rezultats"/>
    </sheetNames>
    <sheetDataSet>
      <sheetData sheetId="0"/>
      <sheetData sheetId="1"/>
      <sheetData sheetId="2"/>
      <sheetData sheetId="3"/>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ZKVIESI"/>
      <sheetName val="Tritikāle"/>
      <sheetName val="RUDZI"/>
      <sheetName val="MIEZI"/>
      <sheetName val="VKVIESI"/>
      <sheetName val="AUZAS"/>
      <sheetName val="Griķi"/>
      <sheetName val="RAPSIS"/>
      <sheetName val="zirņi"/>
      <sheetName val="KART"/>
      <sheetName val="LINI"/>
      <sheetName val="cukur"/>
      <sheetName val="Jaunlopi"/>
      <sheetName val="SAIMNIECĢBAS EKONOMIKA"/>
      <sheetName val="SAIMNIECIBAS BRUTO PELNA"/>
      <sheetName val="TIRAS PELNAS APREKINS"/>
      <sheetName val="BILANCE"/>
      <sheetName val="NAUDAS APGROZIJUM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itullapa"/>
      <sheetName val="A.Info par uzn"/>
      <sheetName val="D.Projekts"/>
      <sheetName val="B.Projekts"/>
      <sheetName val="C.1._Ieņēmumi"/>
      <sheetName val="C.2._Izmaksas"/>
      <sheetName val="C.3._NP_gadi"/>
      <sheetName val="C.4._PZ_Bilance"/>
      <sheetName val="D.Pavaddok"/>
      <sheetName val="3.piel_Kreditsaist"/>
      <sheetName val="4.Pamatlidz"/>
      <sheetName val="NPl_2014"/>
      <sheetName val="NPl_2015"/>
      <sheetName val="NPl_2016"/>
      <sheetName val="NPl_2017"/>
      <sheetName val="NPl_2018"/>
      <sheetName val="NPl_2019"/>
      <sheetName val="NPl_2020"/>
      <sheetName val="F.7.piel_saturs biz.plan"/>
      <sheetName val="aktivi_pasivi"/>
      <sheetName val="lopi"/>
      <sheetName val="nodokli"/>
      <sheetName val="Atbalsta_norakst"/>
      <sheetName val="ES_atbalsti"/>
      <sheetName val="algas"/>
      <sheetName val="TM_ievads"/>
      <sheetName val="TM_likmes"/>
      <sheetName val="TM_rezultats"/>
      <sheetName val="ilg_kreditu_apkop"/>
      <sheetName val="1"/>
      <sheetName val="2"/>
      <sheetName val="3"/>
      <sheetName val="4"/>
      <sheetName val="5"/>
      <sheetName val="6"/>
      <sheetName val="7"/>
      <sheetName val="8"/>
      <sheetName val="9"/>
      <sheetName val="10"/>
      <sheetName val="kreditlinija"/>
      <sheetName val="fin_lizings_apkop"/>
      <sheetName val="fin_lizings"/>
      <sheetName val="Lizingu_apkop_naudai"/>
      <sheetName val="oper_lizings"/>
      <sheetName val="tehn"/>
      <sheetName val="BRS_izm"/>
      <sheetName val="dati"/>
      <sheetName val="MenuShe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 sheetId="45" refreshError="1"/>
      <sheetData sheetId="46" refreshError="1"/>
      <sheetData sheetId="47"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C57" totalsRowShown="0" headerRowDxfId="4" dataDxfId="3">
  <autoFilter ref="A1:C57" xr:uid="{00000000-0009-0000-0100-000001000000}"/>
  <tableColumns count="3">
    <tableColumn id="2" xr3:uid="{00000000-0010-0000-0000-000002000000}" name="Rinda" dataDxfId="2" dataCellStyle="Normal 2"/>
    <tableColumn id="3" xr3:uid="{00000000-0010-0000-0000-000003000000}" name="Skaidrojums" dataDxfId="1"/>
    <tableColumn id="4" xr3:uid="{00000000-0010-0000-0000-000004000000}" name="_" dataDxfId="0"/>
  </tableColumns>
  <tableStyleInfo name="TableStyleMedium2" showFirstColumn="0" showLastColumn="0" showRowStripes="1" showColumnStripes="0"/>
</table>
</file>

<file path=xl/theme/theme1.xml><?xml version="1.0" encoding="utf-8"?>
<a:theme xmlns:a="http://schemas.openxmlformats.org/drawingml/2006/main" name="Office dizains">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6"/>
  <sheetViews>
    <sheetView showGridLines="0" showRowColHeaders="0" topLeftCell="B1" zoomScaleNormal="100" workbookViewId="0">
      <selection activeCell="C3" sqref="C3"/>
    </sheetView>
  </sheetViews>
  <sheetFormatPr defaultColWidth="0" defaultRowHeight="15" zeroHeight="1"/>
  <cols>
    <col min="1" max="1" width="7.85546875" style="120" customWidth="1"/>
    <col min="2" max="4" width="56" customWidth="1"/>
    <col min="5" max="5" width="16.5703125" style="120" customWidth="1"/>
    <col min="6" max="16384" width="9.140625" hidden="1"/>
  </cols>
  <sheetData>
    <row r="1" spans="2:4" ht="65.25" customHeight="1">
      <c r="C1" s="119" t="s">
        <v>0</v>
      </c>
    </row>
    <row r="2" spans="2:4" ht="215.25" customHeight="1">
      <c r="B2" s="299" t="s">
        <v>1</v>
      </c>
      <c r="C2" s="299"/>
      <c r="D2" s="299"/>
    </row>
    <row r="3" spans="2:4" ht="21" customHeight="1">
      <c r="C3" s="117" t="s">
        <v>2</v>
      </c>
    </row>
    <row r="4" spans="2:4" ht="21" customHeight="1">
      <c r="C4" s="117" t="s">
        <v>3</v>
      </c>
      <c r="D4" s="300"/>
    </row>
    <row r="5" spans="2:4" ht="5.25" customHeight="1">
      <c r="D5" s="300"/>
    </row>
    <row r="6" spans="2:4" s="120" customFormat="1" ht="333.75" customHeight="1"/>
  </sheetData>
  <sheetProtection sheet="1" objects="1" scenarios="1"/>
  <protectedRanges>
    <protectedRange sqref="C3:C4" name="Range1"/>
  </protectedRanges>
  <mergeCells count="2">
    <mergeCell ref="B2:D2"/>
    <mergeCell ref="D4:D5"/>
  </mergeCells>
  <hyperlinks>
    <hyperlink ref="C3" location="'Saimniecības dati'!A1" display="Iet us saimniecības datu ievadi" xr:uid="{00000000-0004-0000-0000-000000000000}"/>
    <hyperlink ref="C4" location="Rezultāti!A1" display="Iet uz rezultātu lapu" xr:uid="{00000000-0004-0000-0000-000001000000}"/>
  </hyperlinks>
  <pageMargins left="0.7" right="0.7" top="0.75" bottom="0.75" header="0.3" footer="0.3"/>
  <pageSetup paperSize="9"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92D050"/>
  </sheetPr>
  <dimension ref="A1:WVC131"/>
  <sheetViews>
    <sheetView showGridLines="0" showRowColHeaders="0" tabSelected="1" zoomScale="115" zoomScaleNormal="115" workbookViewId="0">
      <pane ySplit="2" topLeftCell="A3" activePane="bottomLeft" state="frozen"/>
      <selection pane="bottomLeft" activeCell="D14" sqref="D14"/>
    </sheetView>
  </sheetViews>
  <sheetFormatPr defaultColWidth="0" defaultRowHeight="12.75" zeroHeight="1"/>
  <cols>
    <col min="1" max="1" width="2.28515625" style="121" customWidth="1"/>
    <col min="2" max="2" width="15.85546875" style="1" hidden="1" customWidth="1"/>
    <col min="3" max="3" width="63.140625" style="1" bestFit="1" customWidth="1"/>
    <col min="4" max="4" width="12.85546875" style="1" bestFit="1" customWidth="1"/>
    <col min="5" max="5" width="12" style="1" customWidth="1"/>
    <col min="6" max="6" width="1.5703125" style="121" customWidth="1"/>
    <col min="7" max="7" width="11.140625" style="1" customWidth="1"/>
    <col min="8" max="8" width="10" style="1" customWidth="1"/>
    <col min="9" max="9" width="38.7109375" style="121" customWidth="1"/>
    <col min="10" max="34" width="9.140625" style="121" hidden="1"/>
    <col min="35" max="237" width="9.140625" style="1" hidden="1"/>
    <col min="238" max="238" width="1.7109375" style="1" hidden="1"/>
    <col min="239" max="239" width="36.28515625" style="1" hidden="1"/>
    <col min="240" max="240" width="12.28515625" style="1" hidden="1"/>
    <col min="241" max="246" width="9.140625" style="1" hidden="1"/>
    <col min="247" max="247" width="6.140625" style="1" hidden="1"/>
    <col min="248" max="248" width="2" style="1" hidden="1"/>
    <col min="249" max="249" width="8.140625" style="1" hidden="1"/>
    <col min="250" max="250" width="5.7109375" style="1" hidden="1"/>
    <col min="251" max="493" width="9.140625" style="1" hidden="1"/>
    <col min="494" max="494" width="1.7109375" style="1" hidden="1"/>
    <col min="495" max="495" width="36.28515625" style="1" hidden="1"/>
    <col min="496" max="496" width="12.28515625" style="1" hidden="1"/>
    <col min="497" max="502" width="9.140625" style="1" hidden="1"/>
    <col min="503" max="503" width="6.140625" style="1" hidden="1"/>
    <col min="504" max="504" width="2" style="1" hidden="1"/>
    <col min="505" max="505" width="8.140625" style="1" hidden="1"/>
    <col min="506" max="506" width="5.7109375" style="1" hidden="1"/>
    <col min="507" max="749" width="9.140625" style="1" hidden="1"/>
    <col min="750" max="750" width="1.7109375" style="1" hidden="1"/>
    <col min="751" max="751" width="36.28515625" style="1" hidden="1"/>
    <col min="752" max="752" width="12.28515625" style="1" hidden="1"/>
    <col min="753" max="758" width="9.140625" style="1" hidden="1"/>
    <col min="759" max="759" width="6.140625" style="1" hidden="1"/>
    <col min="760" max="760" width="2" style="1" hidden="1"/>
    <col min="761" max="761" width="8.140625" style="1" hidden="1"/>
    <col min="762" max="762" width="5.7109375" style="1" hidden="1"/>
    <col min="763" max="1005" width="9.140625" style="1" hidden="1"/>
    <col min="1006" max="1006" width="1.7109375" style="1" hidden="1"/>
    <col min="1007" max="1007" width="36.28515625" style="1" hidden="1"/>
    <col min="1008" max="1008" width="12.28515625" style="1" hidden="1"/>
    <col min="1009" max="1014" width="9.140625" style="1" hidden="1"/>
    <col min="1015" max="1015" width="6.140625" style="1" hidden="1"/>
    <col min="1016" max="1016" width="2" style="1" hidden="1"/>
    <col min="1017" max="1017" width="8.140625" style="1" hidden="1"/>
    <col min="1018" max="1018" width="5.7109375" style="1" hidden="1"/>
    <col min="1019" max="1261" width="9.140625" style="1" hidden="1"/>
    <col min="1262" max="1262" width="1.7109375" style="1" hidden="1"/>
    <col min="1263" max="1263" width="36.28515625" style="1" hidden="1"/>
    <col min="1264" max="1264" width="12.28515625" style="1" hidden="1"/>
    <col min="1265" max="1270" width="9.140625" style="1" hidden="1"/>
    <col min="1271" max="1271" width="6.140625" style="1" hidden="1"/>
    <col min="1272" max="1272" width="2" style="1" hidden="1"/>
    <col min="1273" max="1273" width="8.140625" style="1" hidden="1"/>
    <col min="1274" max="1274" width="5.7109375" style="1" hidden="1"/>
    <col min="1275" max="1517" width="9.140625" style="1" hidden="1"/>
    <col min="1518" max="1518" width="1.7109375" style="1" hidden="1"/>
    <col min="1519" max="1519" width="36.28515625" style="1" hidden="1"/>
    <col min="1520" max="1520" width="12.28515625" style="1" hidden="1"/>
    <col min="1521" max="1526" width="9.140625" style="1" hidden="1"/>
    <col min="1527" max="1527" width="6.140625" style="1" hidden="1"/>
    <col min="1528" max="1528" width="2" style="1" hidden="1"/>
    <col min="1529" max="1529" width="8.140625" style="1" hidden="1"/>
    <col min="1530" max="1530" width="5.7109375" style="1" hidden="1"/>
    <col min="1531" max="1773" width="9.140625" style="1" hidden="1"/>
    <col min="1774" max="1774" width="1.7109375" style="1" hidden="1"/>
    <col min="1775" max="1775" width="36.28515625" style="1" hidden="1"/>
    <col min="1776" max="1776" width="12.28515625" style="1" hidden="1"/>
    <col min="1777" max="1782" width="9.140625" style="1" hidden="1"/>
    <col min="1783" max="1783" width="6.140625" style="1" hidden="1"/>
    <col min="1784" max="1784" width="2" style="1" hidden="1"/>
    <col min="1785" max="1785" width="8.140625" style="1" hidden="1"/>
    <col min="1786" max="1786" width="5.7109375" style="1" hidden="1"/>
    <col min="1787" max="2029" width="9.140625" style="1" hidden="1"/>
    <col min="2030" max="2030" width="1.7109375" style="1" hidden="1"/>
    <col min="2031" max="2031" width="36.28515625" style="1" hidden="1"/>
    <col min="2032" max="2032" width="12.28515625" style="1" hidden="1"/>
    <col min="2033" max="2038" width="9.140625" style="1" hidden="1"/>
    <col min="2039" max="2039" width="6.140625" style="1" hidden="1"/>
    <col min="2040" max="2040" width="2" style="1" hidden="1"/>
    <col min="2041" max="2041" width="8.140625" style="1" hidden="1"/>
    <col min="2042" max="2042" width="5.7109375" style="1" hidden="1"/>
    <col min="2043" max="2285" width="9.140625" style="1" hidden="1"/>
    <col min="2286" max="2286" width="1.7109375" style="1" hidden="1"/>
    <col min="2287" max="2287" width="36.28515625" style="1" hidden="1"/>
    <col min="2288" max="2288" width="12.28515625" style="1" hidden="1"/>
    <col min="2289" max="2294" width="9.140625" style="1" hidden="1"/>
    <col min="2295" max="2295" width="6.140625" style="1" hidden="1"/>
    <col min="2296" max="2296" width="2" style="1" hidden="1"/>
    <col min="2297" max="2297" width="8.140625" style="1" hidden="1"/>
    <col min="2298" max="2298" width="5.7109375" style="1" hidden="1"/>
    <col min="2299" max="2541" width="9.140625" style="1" hidden="1"/>
    <col min="2542" max="2542" width="1.7109375" style="1" hidden="1"/>
    <col min="2543" max="2543" width="36.28515625" style="1" hidden="1"/>
    <col min="2544" max="2544" width="12.28515625" style="1" hidden="1"/>
    <col min="2545" max="2550" width="9.140625" style="1" hidden="1"/>
    <col min="2551" max="2551" width="6.140625" style="1" hidden="1"/>
    <col min="2552" max="2552" width="2" style="1" hidden="1"/>
    <col min="2553" max="2553" width="8.140625" style="1" hidden="1"/>
    <col min="2554" max="2554" width="5.7109375" style="1" hidden="1"/>
    <col min="2555" max="2797" width="9.140625" style="1" hidden="1"/>
    <col min="2798" max="2798" width="1.7109375" style="1" hidden="1"/>
    <col min="2799" max="2799" width="36.28515625" style="1" hidden="1"/>
    <col min="2800" max="2800" width="12.28515625" style="1" hidden="1"/>
    <col min="2801" max="2806" width="9.140625" style="1" hidden="1"/>
    <col min="2807" max="2807" width="6.140625" style="1" hidden="1"/>
    <col min="2808" max="2808" width="2" style="1" hidden="1"/>
    <col min="2809" max="2809" width="8.140625" style="1" hidden="1"/>
    <col min="2810" max="2810" width="5.7109375" style="1" hidden="1"/>
    <col min="2811" max="3053" width="9.140625" style="1" hidden="1"/>
    <col min="3054" max="3054" width="1.7109375" style="1" hidden="1"/>
    <col min="3055" max="3055" width="36.28515625" style="1" hidden="1"/>
    <col min="3056" max="3056" width="12.28515625" style="1" hidden="1"/>
    <col min="3057" max="3062" width="9.140625" style="1" hidden="1"/>
    <col min="3063" max="3063" width="6.140625" style="1" hidden="1"/>
    <col min="3064" max="3064" width="2" style="1" hidden="1"/>
    <col min="3065" max="3065" width="8.140625" style="1" hidden="1"/>
    <col min="3066" max="3066" width="5.7109375" style="1" hidden="1"/>
    <col min="3067" max="3309" width="9.140625" style="1" hidden="1"/>
    <col min="3310" max="3310" width="1.7109375" style="1" hidden="1"/>
    <col min="3311" max="3311" width="36.28515625" style="1" hidden="1"/>
    <col min="3312" max="3312" width="12.28515625" style="1" hidden="1"/>
    <col min="3313" max="3318" width="9.140625" style="1" hidden="1"/>
    <col min="3319" max="3319" width="6.140625" style="1" hidden="1"/>
    <col min="3320" max="3320" width="2" style="1" hidden="1"/>
    <col min="3321" max="3321" width="8.140625" style="1" hidden="1"/>
    <col min="3322" max="3322" width="5.7109375" style="1" hidden="1"/>
    <col min="3323" max="3565" width="9.140625" style="1" hidden="1"/>
    <col min="3566" max="3566" width="1.7109375" style="1" hidden="1"/>
    <col min="3567" max="3567" width="36.28515625" style="1" hidden="1"/>
    <col min="3568" max="3568" width="12.28515625" style="1" hidden="1"/>
    <col min="3569" max="3574" width="9.140625" style="1" hidden="1"/>
    <col min="3575" max="3575" width="6.140625" style="1" hidden="1"/>
    <col min="3576" max="3576" width="2" style="1" hidden="1"/>
    <col min="3577" max="3577" width="8.140625" style="1" hidden="1"/>
    <col min="3578" max="3578" width="5.7109375" style="1" hidden="1"/>
    <col min="3579" max="3821" width="9.140625" style="1" hidden="1"/>
    <col min="3822" max="3822" width="1.7109375" style="1" hidden="1"/>
    <col min="3823" max="3823" width="36.28515625" style="1" hidden="1"/>
    <col min="3824" max="3824" width="12.28515625" style="1" hidden="1"/>
    <col min="3825" max="3830" width="9.140625" style="1" hidden="1"/>
    <col min="3831" max="3831" width="6.140625" style="1" hidden="1"/>
    <col min="3832" max="3832" width="2" style="1" hidden="1"/>
    <col min="3833" max="3833" width="8.140625" style="1" hidden="1"/>
    <col min="3834" max="3834" width="5.7109375" style="1" hidden="1"/>
    <col min="3835" max="4077" width="9.140625" style="1" hidden="1"/>
    <col min="4078" max="4078" width="1.7109375" style="1" hidden="1"/>
    <col min="4079" max="4079" width="36.28515625" style="1" hidden="1"/>
    <col min="4080" max="4080" width="12.28515625" style="1" hidden="1"/>
    <col min="4081" max="4086" width="9.140625" style="1" hidden="1"/>
    <col min="4087" max="4087" width="6.140625" style="1" hidden="1"/>
    <col min="4088" max="4088" width="2" style="1" hidden="1"/>
    <col min="4089" max="4089" width="8.140625" style="1" hidden="1"/>
    <col min="4090" max="4090" width="5.7109375" style="1" hidden="1"/>
    <col min="4091" max="4333" width="9.140625" style="1" hidden="1"/>
    <col min="4334" max="4334" width="1.7109375" style="1" hidden="1"/>
    <col min="4335" max="4335" width="36.28515625" style="1" hidden="1"/>
    <col min="4336" max="4336" width="12.28515625" style="1" hidden="1"/>
    <col min="4337" max="4342" width="9.140625" style="1" hidden="1"/>
    <col min="4343" max="4343" width="6.140625" style="1" hidden="1"/>
    <col min="4344" max="4344" width="2" style="1" hidden="1"/>
    <col min="4345" max="4345" width="8.140625" style="1" hidden="1"/>
    <col min="4346" max="4346" width="5.7109375" style="1" hidden="1"/>
    <col min="4347" max="4589" width="9.140625" style="1" hidden="1"/>
    <col min="4590" max="4590" width="1.7109375" style="1" hidden="1"/>
    <col min="4591" max="4591" width="36.28515625" style="1" hidden="1"/>
    <col min="4592" max="4592" width="12.28515625" style="1" hidden="1"/>
    <col min="4593" max="4598" width="9.140625" style="1" hidden="1"/>
    <col min="4599" max="4599" width="6.140625" style="1" hidden="1"/>
    <col min="4600" max="4600" width="2" style="1" hidden="1"/>
    <col min="4601" max="4601" width="8.140625" style="1" hidden="1"/>
    <col min="4602" max="4602" width="5.7109375" style="1" hidden="1"/>
    <col min="4603" max="4845" width="9.140625" style="1" hidden="1"/>
    <col min="4846" max="4846" width="1.7109375" style="1" hidden="1"/>
    <col min="4847" max="4847" width="36.28515625" style="1" hidden="1"/>
    <col min="4848" max="4848" width="12.28515625" style="1" hidden="1"/>
    <col min="4849" max="4854" width="9.140625" style="1" hidden="1"/>
    <col min="4855" max="4855" width="6.140625" style="1" hidden="1"/>
    <col min="4856" max="4856" width="2" style="1" hidden="1"/>
    <col min="4857" max="4857" width="8.140625" style="1" hidden="1"/>
    <col min="4858" max="4858" width="5.7109375" style="1" hidden="1"/>
    <col min="4859" max="5101" width="9.140625" style="1" hidden="1"/>
    <col min="5102" max="5102" width="1.7109375" style="1" hidden="1"/>
    <col min="5103" max="5103" width="36.28515625" style="1" hidden="1"/>
    <col min="5104" max="5104" width="12.28515625" style="1" hidden="1"/>
    <col min="5105" max="5110" width="9.140625" style="1" hidden="1"/>
    <col min="5111" max="5111" width="6.140625" style="1" hidden="1"/>
    <col min="5112" max="5112" width="2" style="1" hidden="1"/>
    <col min="5113" max="5113" width="8.140625" style="1" hidden="1"/>
    <col min="5114" max="5114" width="5.7109375" style="1" hidden="1"/>
    <col min="5115" max="5357" width="9.140625" style="1" hidden="1"/>
    <col min="5358" max="5358" width="1.7109375" style="1" hidden="1"/>
    <col min="5359" max="5359" width="36.28515625" style="1" hidden="1"/>
    <col min="5360" max="5360" width="12.28515625" style="1" hidden="1"/>
    <col min="5361" max="5366" width="9.140625" style="1" hidden="1"/>
    <col min="5367" max="5367" width="6.140625" style="1" hidden="1"/>
    <col min="5368" max="5368" width="2" style="1" hidden="1"/>
    <col min="5369" max="5369" width="8.140625" style="1" hidden="1"/>
    <col min="5370" max="5370" width="5.7109375" style="1" hidden="1"/>
    <col min="5371" max="5613" width="9.140625" style="1" hidden="1"/>
    <col min="5614" max="5614" width="1.7109375" style="1" hidden="1"/>
    <col min="5615" max="5615" width="36.28515625" style="1" hidden="1"/>
    <col min="5616" max="5616" width="12.28515625" style="1" hidden="1"/>
    <col min="5617" max="5622" width="9.140625" style="1" hidden="1"/>
    <col min="5623" max="5623" width="6.140625" style="1" hidden="1"/>
    <col min="5624" max="5624" width="2" style="1" hidden="1"/>
    <col min="5625" max="5625" width="8.140625" style="1" hidden="1"/>
    <col min="5626" max="5626" width="5.7109375" style="1" hidden="1"/>
    <col min="5627" max="5869" width="9.140625" style="1" hidden="1"/>
    <col min="5870" max="5870" width="1.7109375" style="1" hidden="1"/>
    <col min="5871" max="5871" width="36.28515625" style="1" hidden="1"/>
    <col min="5872" max="5872" width="12.28515625" style="1" hidden="1"/>
    <col min="5873" max="5878" width="9.140625" style="1" hidden="1"/>
    <col min="5879" max="5879" width="6.140625" style="1" hidden="1"/>
    <col min="5880" max="5880" width="2" style="1" hidden="1"/>
    <col min="5881" max="5881" width="8.140625" style="1" hidden="1"/>
    <col min="5882" max="5882" width="5.7109375" style="1" hidden="1"/>
    <col min="5883" max="6125" width="9.140625" style="1" hidden="1"/>
    <col min="6126" max="6126" width="1.7109375" style="1" hidden="1"/>
    <col min="6127" max="6127" width="36.28515625" style="1" hidden="1"/>
    <col min="6128" max="6128" width="12.28515625" style="1" hidden="1"/>
    <col min="6129" max="6134" width="9.140625" style="1" hidden="1"/>
    <col min="6135" max="6135" width="6.140625" style="1" hidden="1"/>
    <col min="6136" max="6136" width="2" style="1" hidden="1"/>
    <col min="6137" max="6137" width="8.140625" style="1" hidden="1"/>
    <col min="6138" max="6138" width="5.7109375" style="1" hidden="1"/>
    <col min="6139" max="6381" width="9.140625" style="1" hidden="1"/>
    <col min="6382" max="6382" width="1.7109375" style="1" hidden="1"/>
    <col min="6383" max="6383" width="36.28515625" style="1" hidden="1"/>
    <col min="6384" max="6384" width="12.28515625" style="1" hidden="1"/>
    <col min="6385" max="6390" width="9.140625" style="1" hidden="1"/>
    <col min="6391" max="6391" width="6.140625" style="1" hidden="1"/>
    <col min="6392" max="6392" width="2" style="1" hidden="1"/>
    <col min="6393" max="6393" width="8.140625" style="1" hidden="1"/>
    <col min="6394" max="6394" width="5.7109375" style="1" hidden="1"/>
    <col min="6395" max="6637" width="9.140625" style="1" hidden="1"/>
    <col min="6638" max="6638" width="1.7109375" style="1" hidden="1"/>
    <col min="6639" max="6639" width="36.28515625" style="1" hidden="1"/>
    <col min="6640" max="6640" width="12.28515625" style="1" hidden="1"/>
    <col min="6641" max="6646" width="9.140625" style="1" hidden="1"/>
    <col min="6647" max="6647" width="6.140625" style="1" hidden="1"/>
    <col min="6648" max="6648" width="2" style="1" hidden="1"/>
    <col min="6649" max="6649" width="8.140625" style="1" hidden="1"/>
    <col min="6650" max="6650" width="5.7109375" style="1" hidden="1"/>
    <col min="6651" max="6893" width="9.140625" style="1" hidden="1"/>
    <col min="6894" max="6894" width="1.7109375" style="1" hidden="1"/>
    <col min="6895" max="6895" width="36.28515625" style="1" hidden="1"/>
    <col min="6896" max="6896" width="12.28515625" style="1" hidden="1"/>
    <col min="6897" max="6902" width="9.140625" style="1" hidden="1"/>
    <col min="6903" max="6903" width="6.140625" style="1" hidden="1"/>
    <col min="6904" max="6904" width="2" style="1" hidden="1"/>
    <col min="6905" max="6905" width="8.140625" style="1" hidden="1"/>
    <col min="6906" max="6906" width="5.7109375" style="1" hidden="1"/>
    <col min="6907" max="7149" width="9.140625" style="1" hidden="1"/>
    <col min="7150" max="7150" width="1.7109375" style="1" hidden="1"/>
    <col min="7151" max="7151" width="36.28515625" style="1" hidden="1"/>
    <col min="7152" max="7152" width="12.28515625" style="1" hidden="1"/>
    <col min="7153" max="7158" width="9.140625" style="1" hidden="1"/>
    <col min="7159" max="7159" width="6.140625" style="1" hidden="1"/>
    <col min="7160" max="7160" width="2" style="1" hidden="1"/>
    <col min="7161" max="7161" width="8.140625" style="1" hidden="1"/>
    <col min="7162" max="7162" width="5.7109375" style="1" hidden="1"/>
    <col min="7163" max="7405" width="9.140625" style="1" hidden="1"/>
    <col min="7406" max="7406" width="1.7109375" style="1" hidden="1"/>
    <col min="7407" max="7407" width="36.28515625" style="1" hidden="1"/>
    <col min="7408" max="7408" width="12.28515625" style="1" hidden="1"/>
    <col min="7409" max="7414" width="9.140625" style="1" hidden="1"/>
    <col min="7415" max="7415" width="6.140625" style="1" hidden="1"/>
    <col min="7416" max="7416" width="2" style="1" hidden="1"/>
    <col min="7417" max="7417" width="8.140625" style="1" hidden="1"/>
    <col min="7418" max="7418" width="5.7109375" style="1" hidden="1"/>
    <col min="7419" max="7661" width="9.140625" style="1" hidden="1"/>
    <col min="7662" max="7662" width="1.7109375" style="1" hidden="1"/>
    <col min="7663" max="7663" width="36.28515625" style="1" hidden="1"/>
    <col min="7664" max="7664" width="12.28515625" style="1" hidden="1"/>
    <col min="7665" max="7670" width="9.140625" style="1" hidden="1"/>
    <col min="7671" max="7671" width="6.140625" style="1" hidden="1"/>
    <col min="7672" max="7672" width="2" style="1" hidden="1"/>
    <col min="7673" max="7673" width="8.140625" style="1" hidden="1"/>
    <col min="7674" max="7674" width="5.7109375" style="1" hidden="1"/>
    <col min="7675" max="7917" width="9.140625" style="1" hidden="1"/>
    <col min="7918" max="7918" width="1.7109375" style="1" hidden="1"/>
    <col min="7919" max="7919" width="36.28515625" style="1" hidden="1"/>
    <col min="7920" max="7920" width="12.28515625" style="1" hidden="1"/>
    <col min="7921" max="7926" width="9.140625" style="1" hidden="1"/>
    <col min="7927" max="7927" width="6.140625" style="1" hidden="1"/>
    <col min="7928" max="7928" width="2" style="1" hidden="1"/>
    <col min="7929" max="7929" width="8.140625" style="1" hidden="1"/>
    <col min="7930" max="7930" width="5.7109375" style="1" hidden="1"/>
    <col min="7931" max="8173" width="9.140625" style="1" hidden="1"/>
    <col min="8174" max="8174" width="1.7109375" style="1" hidden="1"/>
    <col min="8175" max="8175" width="36.28515625" style="1" hidden="1"/>
    <col min="8176" max="8176" width="12.28515625" style="1" hidden="1"/>
    <col min="8177" max="8182" width="9.140625" style="1" hidden="1"/>
    <col min="8183" max="8183" width="6.140625" style="1" hidden="1"/>
    <col min="8184" max="8184" width="2" style="1" hidden="1"/>
    <col min="8185" max="8185" width="8.140625" style="1" hidden="1"/>
    <col min="8186" max="8186" width="5.7109375" style="1" hidden="1"/>
    <col min="8187" max="8429" width="9.140625" style="1" hidden="1"/>
    <col min="8430" max="8430" width="1.7109375" style="1" hidden="1"/>
    <col min="8431" max="8431" width="36.28515625" style="1" hidden="1"/>
    <col min="8432" max="8432" width="12.28515625" style="1" hidden="1"/>
    <col min="8433" max="8438" width="9.140625" style="1" hidden="1"/>
    <col min="8439" max="8439" width="6.140625" style="1" hidden="1"/>
    <col min="8440" max="8440" width="2" style="1" hidden="1"/>
    <col min="8441" max="8441" width="8.140625" style="1" hidden="1"/>
    <col min="8442" max="8442" width="5.7109375" style="1" hidden="1"/>
    <col min="8443" max="8685" width="9.140625" style="1" hidden="1"/>
    <col min="8686" max="8686" width="1.7109375" style="1" hidden="1"/>
    <col min="8687" max="8687" width="36.28515625" style="1" hidden="1"/>
    <col min="8688" max="8688" width="12.28515625" style="1" hidden="1"/>
    <col min="8689" max="8694" width="9.140625" style="1" hidden="1"/>
    <col min="8695" max="8695" width="6.140625" style="1" hidden="1"/>
    <col min="8696" max="8696" width="2" style="1" hidden="1"/>
    <col min="8697" max="8697" width="8.140625" style="1" hidden="1"/>
    <col min="8698" max="8698" width="5.7109375" style="1" hidden="1"/>
    <col min="8699" max="8941" width="9.140625" style="1" hidden="1"/>
    <col min="8942" max="8942" width="1.7109375" style="1" hidden="1"/>
    <col min="8943" max="8943" width="36.28515625" style="1" hidden="1"/>
    <col min="8944" max="8944" width="12.28515625" style="1" hidden="1"/>
    <col min="8945" max="8950" width="9.140625" style="1" hidden="1"/>
    <col min="8951" max="8951" width="6.140625" style="1" hidden="1"/>
    <col min="8952" max="8952" width="2" style="1" hidden="1"/>
    <col min="8953" max="8953" width="8.140625" style="1" hidden="1"/>
    <col min="8954" max="8954" width="5.7109375" style="1" hidden="1"/>
    <col min="8955" max="9197" width="9.140625" style="1" hidden="1"/>
    <col min="9198" max="9198" width="1.7109375" style="1" hidden="1"/>
    <col min="9199" max="9199" width="36.28515625" style="1" hidden="1"/>
    <col min="9200" max="9200" width="12.28515625" style="1" hidden="1"/>
    <col min="9201" max="9206" width="9.140625" style="1" hidden="1"/>
    <col min="9207" max="9207" width="6.140625" style="1" hidden="1"/>
    <col min="9208" max="9208" width="2" style="1" hidden="1"/>
    <col min="9209" max="9209" width="8.140625" style="1" hidden="1"/>
    <col min="9210" max="9210" width="5.7109375" style="1" hidden="1"/>
    <col min="9211" max="9453" width="9.140625" style="1" hidden="1"/>
    <col min="9454" max="9454" width="1.7109375" style="1" hidden="1"/>
    <col min="9455" max="9455" width="36.28515625" style="1" hidden="1"/>
    <col min="9456" max="9456" width="12.28515625" style="1" hidden="1"/>
    <col min="9457" max="9462" width="9.140625" style="1" hidden="1"/>
    <col min="9463" max="9463" width="6.140625" style="1" hidden="1"/>
    <col min="9464" max="9464" width="2" style="1" hidden="1"/>
    <col min="9465" max="9465" width="8.140625" style="1" hidden="1"/>
    <col min="9466" max="9466" width="5.7109375" style="1" hidden="1"/>
    <col min="9467" max="9709" width="9.140625" style="1" hidden="1"/>
    <col min="9710" max="9710" width="1.7109375" style="1" hidden="1"/>
    <col min="9711" max="9711" width="36.28515625" style="1" hidden="1"/>
    <col min="9712" max="9712" width="12.28515625" style="1" hidden="1"/>
    <col min="9713" max="9718" width="9.140625" style="1" hidden="1"/>
    <col min="9719" max="9719" width="6.140625" style="1" hidden="1"/>
    <col min="9720" max="9720" width="2" style="1" hidden="1"/>
    <col min="9721" max="9721" width="8.140625" style="1" hidden="1"/>
    <col min="9722" max="9722" width="5.7109375" style="1" hidden="1"/>
    <col min="9723" max="9965" width="9.140625" style="1" hidden="1"/>
    <col min="9966" max="9966" width="1.7109375" style="1" hidden="1"/>
    <col min="9967" max="9967" width="36.28515625" style="1" hidden="1"/>
    <col min="9968" max="9968" width="12.28515625" style="1" hidden="1"/>
    <col min="9969" max="9974" width="9.140625" style="1" hidden="1"/>
    <col min="9975" max="9975" width="6.140625" style="1" hidden="1"/>
    <col min="9976" max="9976" width="2" style="1" hidden="1"/>
    <col min="9977" max="9977" width="8.140625" style="1" hidden="1"/>
    <col min="9978" max="9978" width="5.7109375" style="1" hidden="1"/>
    <col min="9979" max="10221" width="9.140625" style="1" hidden="1"/>
    <col min="10222" max="10222" width="1.7109375" style="1" hidden="1"/>
    <col min="10223" max="10223" width="36.28515625" style="1" hidden="1"/>
    <col min="10224" max="10224" width="12.28515625" style="1" hidden="1"/>
    <col min="10225" max="10230" width="9.140625" style="1" hidden="1"/>
    <col min="10231" max="10231" width="6.140625" style="1" hidden="1"/>
    <col min="10232" max="10232" width="2" style="1" hidden="1"/>
    <col min="10233" max="10233" width="8.140625" style="1" hidden="1"/>
    <col min="10234" max="10234" width="5.7109375" style="1" hidden="1"/>
    <col min="10235" max="10477" width="9.140625" style="1" hidden="1"/>
    <col min="10478" max="10478" width="1.7109375" style="1" hidden="1"/>
    <col min="10479" max="10479" width="36.28515625" style="1" hidden="1"/>
    <col min="10480" max="10480" width="12.28515625" style="1" hidden="1"/>
    <col min="10481" max="10486" width="9.140625" style="1" hidden="1"/>
    <col min="10487" max="10487" width="6.140625" style="1" hidden="1"/>
    <col min="10488" max="10488" width="2" style="1" hidden="1"/>
    <col min="10489" max="10489" width="8.140625" style="1" hidden="1"/>
    <col min="10490" max="10490" width="5.7109375" style="1" hidden="1"/>
    <col min="10491" max="10733" width="9.140625" style="1" hidden="1"/>
    <col min="10734" max="10734" width="1.7109375" style="1" hidden="1"/>
    <col min="10735" max="10735" width="36.28515625" style="1" hidden="1"/>
    <col min="10736" max="10736" width="12.28515625" style="1" hidden="1"/>
    <col min="10737" max="10742" width="9.140625" style="1" hidden="1"/>
    <col min="10743" max="10743" width="6.140625" style="1" hidden="1"/>
    <col min="10744" max="10744" width="2" style="1" hidden="1"/>
    <col min="10745" max="10745" width="8.140625" style="1" hidden="1"/>
    <col min="10746" max="10746" width="5.7109375" style="1" hidden="1"/>
    <col min="10747" max="10989" width="9.140625" style="1" hidden="1"/>
    <col min="10990" max="10990" width="1.7109375" style="1" hidden="1"/>
    <col min="10991" max="10991" width="36.28515625" style="1" hidden="1"/>
    <col min="10992" max="10992" width="12.28515625" style="1" hidden="1"/>
    <col min="10993" max="10998" width="9.140625" style="1" hidden="1"/>
    <col min="10999" max="10999" width="6.140625" style="1" hidden="1"/>
    <col min="11000" max="11000" width="2" style="1" hidden="1"/>
    <col min="11001" max="11001" width="8.140625" style="1" hidden="1"/>
    <col min="11002" max="11002" width="5.7109375" style="1" hidden="1"/>
    <col min="11003" max="11245" width="9.140625" style="1" hidden="1"/>
    <col min="11246" max="11246" width="1.7109375" style="1" hidden="1"/>
    <col min="11247" max="11247" width="36.28515625" style="1" hidden="1"/>
    <col min="11248" max="11248" width="12.28515625" style="1" hidden="1"/>
    <col min="11249" max="11254" width="9.140625" style="1" hidden="1"/>
    <col min="11255" max="11255" width="6.140625" style="1" hidden="1"/>
    <col min="11256" max="11256" width="2" style="1" hidden="1"/>
    <col min="11257" max="11257" width="8.140625" style="1" hidden="1"/>
    <col min="11258" max="11258" width="5.7109375" style="1" hidden="1"/>
    <col min="11259" max="11501" width="9.140625" style="1" hidden="1"/>
    <col min="11502" max="11502" width="1.7109375" style="1" hidden="1"/>
    <col min="11503" max="11503" width="36.28515625" style="1" hidden="1"/>
    <col min="11504" max="11504" width="12.28515625" style="1" hidden="1"/>
    <col min="11505" max="11510" width="9.140625" style="1" hidden="1"/>
    <col min="11511" max="11511" width="6.140625" style="1" hidden="1"/>
    <col min="11512" max="11512" width="2" style="1" hidden="1"/>
    <col min="11513" max="11513" width="8.140625" style="1" hidden="1"/>
    <col min="11514" max="11514" width="5.7109375" style="1" hidden="1"/>
    <col min="11515" max="11757" width="9.140625" style="1" hidden="1"/>
    <col min="11758" max="11758" width="1.7109375" style="1" hidden="1"/>
    <col min="11759" max="11759" width="36.28515625" style="1" hidden="1"/>
    <col min="11760" max="11760" width="12.28515625" style="1" hidden="1"/>
    <col min="11761" max="11766" width="9.140625" style="1" hidden="1"/>
    <col min="11767" max="11767" width="6.140625" style="1" hidden="1"/>
    <col min="11768" max="11768" width="2" style="1" hidden="1"/>
    <col min="11769" max="11769" width="8.140625" style="1" hidden="1"/>
    <col min="11770" max="11770" width="5.7109375" style="1" hidden="1"/>
    <col min="11771" max="12013" width="9.140625" style="1" hidden="1"/>
    <col min="12014" max="12014" width="1.7109375" style="1" hidden="1"/>
    <col min="12015" max="12015" width="36.28515625" style="1" hidden="1"/>
    <col min="12016" max="12016" width="12.28515625" style="1" hidden="1"/>
    <col min="12017" max="12022" width="9.140625" style="1" hidden="1"/>
    <col min="12023" max="12023" width="6.140625" style="1" hidden="1"/>
    <col min="12024" max="12024" width="2" style="1" hidden="1"/>
    <col min="12025" max="12025" width="8.140625" style="1" hidden="1"/>
    <col min="12026" max="12026" width="5.7109375" style="1" hidden="1"/>
    <col min="12027" max="12269" width="9.140625" style="1" hidden="1"/>
    <col min="12270" max="12270" width="1.7109375" style="1" hidden="1"/>
    <col min="12271" max="12271" width="36.28515625" style="1" hidden="1"/>
    <col min="12272" max="12272" width="12.28515625" style="1" hidden="1"/>
    <col min="12273" max="12278" width="9.140625" style="1" hidden="1"/>
    <col min="12279" max="12279" width="6.140625" style="1" hidden="1"/>
    <col min="12280" max="12280" width="2" style="1" hidden="1"/>
    <col min="12281" max="12281" width="8.140625" style="1" hidden="1"/>
    <col min="12282" max="12282" width="5.7109375" style="1" hidden="1"/>
    <col min="12283" max="12525" width="9.140625" style="1" hidden="1"/>
    <col min="12526" max="12526" width="1.7109375" style="1" hidden="1"/>
    <col min="12527" max="12527" width="36.28515625" style="1" hidden="1"/>
    <col min="12528" max="12528" width="12.28515625" style="1" hidden="1"/>
    <col min="12529" max="12534" width="9.140625" style="1" hidden="1"/>
    <col min="12535" max="12535" width="6.140625" style="1" hidden="1"/>
    <col min="12536" max="12536" width="2" style="1" hidden="1"/>
    <col min="12537" max="12537" width="8.140625" style="1" hidden="1"/>
    <col min="12538" max="12538" width="5.7109375" style="1" hidden="1"/>
    <col min="12539" max="12781" width="9.140625" style="1" hidden="1"/>
    <col min="12782" max="12782" width="1.7109375" style="1" hidden="1"/>
    <col min="12783" max="12783" width="36.28515625" style="1" hidden="1"/>
    <col min="12784" max="12784" width="12.28515625" style="1" hidden="1"/>
    <col min="12785" max="12790" width="9.140625" style="1" hidden="1"/>
    <col min="12791" max="12791" width="6.140625" style="1" hidden="1"/>
    <col min="12792" max="12792" width="2" style="1" hidden="1"/>
    <col min="12793" max="12793" width="8.140625" style="1" hidden="1"/>
    <col min="12794" max="12794" width="5.7109375" style="1" hidden="1"/>
    <col min="12795" max="13037" width="9.140625" style="1" hidden="1"/>
    <col min="13038" max="13038" width="1.7109375" style="1" hidden="1"/>
    <col min="13039" max="13039" width="36.28515625" style="1" hidden="1"/>
    <col min="13040" max="13040" width="12.28515625" style="1" hidden="1"/>
    <col min="13041" max="13046" width="9.140625" style="1" hidden="1"/>
    <col min="13047" max="13047" width="6.140625" style="1" hidden="1"/>
    <col min="13048" max="13048" width="2" style="1" hidden="1"/>
    <col min="13049" max="13049" width="8.140625" style="1" hidden="1"/>
    <col min="13050" max="13050" width="5.7109375" style="1" hidden="1"/>
    <col min="13051" max="13293" width="9.140625" style="1" hidden="1"/>
    <col min="13294" max="13294" width="1.7109375" style="1" hidden="1"/>
    <col min="13295" max="13295" width="36.28515625" style="1" hidden="1"/>
    <col min="13296" max="13296" width="12.28515625" style="1" hidden="1"/>
    <col min="13297" max="13302" width="9.140625" style="1" hidden="1"/>
    <col min="13303" max="13303" width="6.140625" style="1" hidden="1"/>
    <col min="13304" max="13304" width="2" style="1" hidden="1"/>
    <col min="13305" max="13305" width="8.140625" style="1" hidden="1"/>
    <col min="13306" max="13306" width="5.7109375" style="1" hidden="1"/>
    <col min="13307" max="13549" width="9.140625" style="1" hidden="1"/>
    <col min="13550" max="13550" width="1.7109375" style="1" hidden="1"/>
    <col min="13551" max="13551" width="36.28515625" style="1" hidden="1"/>
    <col min="13552" max="13552" width="12.28515625" style="1" hidden="1"/>
    <col min="13553" max="13558" width="9.140625" style="1" hidden="1"/>
    <col min="13559" max="13559" width="6.140625" style="1" hidden="1"/>
    <col min="13560" max="13560" width="2" style="1" hidden="1"/>
    <col min="13561" max="13561" width="8.140625" style="1" hidden="1"/>
    <col min="13562" max="13562" width="5.7109375" style="1" hidden="1"/>
    <col min="13563" max="13805" width="9.140625" style="1" hidden="1"/>
    <col min="13806" max="13806" width="1.7109375" style="1" hidden="1"/>
    <col min="13807" max="13807" width="36.28515625" style="1" hidden="1"/>
    <col min="13808" max="13808" width="12.28515625" style="1" hidden="1"/>
    <col min="13809" max="13814" width="9.140625" style="1" hidden="1"/>
    <col min="13815" max="13815" width="6.140625" style="1" hidden="1"/>
    <col min="13816" max="13816" width="2" style="1" hidden="1"/>
    <col min="13817" max="13817" width="8.140625" style="1" hidden="1"/>
    <col min="13818" max="13818" width="5.7109375" style="1" hidden="1"/>
    <col min="13819" max="14061" width="9.140625" style="1" hidden="1"/>
    <col min="14062" max="14062" width="1.7109375" style="1" hidden="1"/>
    <col min="14063" max="14063" width="36.28515625" style="1" hidden="1"/>
    <col min="14064" max="14064" width="12.28515625" style="1" hidden="1"/>
    <col min="14065" max="14070" width="9.140625" style="1" hidden="1"/>
    <col min="14071" max="14071" width="6.140625" style="1" hidden="1"/>
    <col min="14072" max="14072" width="2" style="1" hidden="1"/>
    <col min="14073" max="14073" width="8.140625" style="1" hidden="1"/>
    <col min="14074" max="14074" width="5.7109375" style="1" hidden="1"/>
    <col min="14075" max="14317" width="9.140625" style="1" hidden="1"/>
    <col min="14318" max="14318" width="1.7109375" style="1" hidden="1"/>
    <col min="14319" max="14319" width="36.28515625" style="1" hidden="1"/>
    <col min="14320" max="14320" width="12.28515625" style="1" hidden="1"/>
    <col min="14321" max="14326" width="9.140625" style="1" hidden="1"/>
    <col min="14327" max="14327" width="6.140625" style="1" hidden="1"/>
    <col min="14328" max="14328" width="2" style="1" hidden="1"/>
    <col min="14329" max="14329" width="8.140625" style="1" hidden="1"/>
    <col min="14330" max="14330" width="5.7109375" style="1" hidden="1"/>
    <col min="14331" max="14573" width="9.140625" style="1" hidden="1"/>
    <col min="14574" max="14574" width="1.7109375" style="1" hidden="1"/>
    <col min="14575" max="14575" width="36.28515625" style="1" hidden="1"/>
    <col min="14576" max="14576" width="12.28515625" style="1" hidden="1"/>
    <col min="14577" max="14582" width="9.140625" style="1" hidden="1"/>
    <col min="14583" max="14583" width="6.140625" style="1" hidden="1"/>
    <col min="14584" max="14584" width="2" style="1" hidden="1"/>
    <col min="14585" max="14585" width="8.140625" style="1" hidden="1"/>
    <col min="14586" max="14586" width="5.7109375" style="1" hidden="1"/>
    <col min="14587" max="14829" width="9.140625" style="1" hidden="1"/>
    <col min="14830" max="14830" width="1.7109375" style="1" hidden="1"/>
    <col min="14831" max="14831" width="36.28515625" style="1" hidden="1"/>
    <col min="14832" max="14832" width="12.28515625" style="1" hidden="1"/>
    <col min="14833" max="14838" width="9.140625" style="1" hidden="1"/>
    <col min="14839" max="14839" width="6.140625" style="1" hidden="1"/>
    <col min="14840" max="14840" width="2" style="1" hidden="1"/>
    <col min="14841" max="14841" width="8.140625" style="1" hidden="1"/>
    <col min="14842" max="14842" width="5.7109375" style="1" hidden="1"/>
    <col min="14843" max="15085" width="9.140625" style="1" hidden="1"/>
    <col min="15086" max="15086" width="1.7109375" style="1" hidden="1"/>
    <col min="15087" max="15087" width="36.28515625" style="1" hidden="1"/>
    <col min="15088" max="15088" width="12.28515625" style="1" hidden="1"/>
    <col min="15089" max="15094" width="9.140625" style="1" hidden="1"/>
    <col min="15095" max="15095" width="6.140625" style="1" hidden="1"/>
    <col min="15096" max="15096" width="2" style="1" hidden="1"/>
    <col min="15097" max="15097" width="8.140625" style="1" hidden="1"/>
    <col min="15098" max="15098" width="5.7109375" style="1" hidden="1"/>
    <col min="15099" max="15341" width="9.140625" style="1" hidden="1"/>
    <col min="15342" max="15342" width="1.7109375" style="1" hidden="1"/>
    <col min="15343" max="15343" width="36.28515625" style="1" hidden="1"/>
    <col min="15344" max="15344" width="12.28515625" style="1" hidden="1"/>
    <col min="15345" max="15350" width="9.140625" style="1" hidden="1"/>
    <col min="15351" max="15351" width="6.140625" style="1" hidden="1"/>
    <col min="15352" max="15352" width="2" style="1" hidden="1"/>
    <col min="15353" max="15353" width="8.140625" style="1" hidden="1"/>
    <col min="15354" max="15354" width="5.7109375" style="1" hidden="1"/>
    <col min="15355" max="15597" width="9.140625" style="1" hidden="1"/>
    <col min="15598" max="15598" width="1.7109375" style="1" hidden="1"/>
    <col min="15599" max="15599" width="36.28515625" style="1" hidden="1"/>
    <col min="15600" max="15600" width="12.28515625" style="1" hidden="1"/>
    <col min="15601" max="15606" width="9.140625" style="1" hidden="1"/>
    <col min="15607" max="15607" width="6.140625" style="1" hidden="1"/>
    <col min="15608" max="15608" width="2" style="1" hidden="1"/>
    <col min="15609" max="15609" width="8.140625" style="1" hidden="1"/>
    <col min="15610" max="15610" width="5.7109375" style="1" hidden="1"/>
    <col min="15611" max="15853" width="9.140625" style="1" hidden="1"/>
    <col min="15854" max="15854" width="1.7109375" style="1" hidden="1"/>
    <col min="15855" max="15855" width="36.28515625" style="1" hidden="1"/>
    <col min="15856" max="15856" width="12.28515625" style="1" hidden="1"/>
    <col min="15857" max="15862" width="9.140625" style="1" hidden="1"/>
    <col min="15863" max="15863" width="6.140625" style="1" hidden="1"/>
    <col min="15864" max="15864" width="2" style="1" hidden="1"/>
    <col min="15865" max="15865" width="8.140625" style="1" hidden="1"/>
    <col min="15866" max="15866" width="5.7109375" style="1" hidden="1"/>
    <col min="15867" max="16109" width="9.140625" style="1" hidden="1"/>
    <col min="16110" max="16110" width="1.7109375" style="1" hidden="1"/>
    <col min="16111" max="16111" width="36.28515625" style="1" hidden="1"/>
    <col min="16112" max="16112" width="12.28515625" style="1" hidden="1"/>
    <col min="16113" max="16118" width="9.140625" style="1" hidden="1"/>
    <col min="16119" max="16119" width="6.140625" style="1" hidden="1"/>
    <col min="16120" max="16120" width="2" style="1" hidden="1"/>
    <col min="16121" max="16121" width="8.140625" style="1" hidden="1"/>
    <col min="16122" max="16123" width="5.7109375" style="1" hidden="1"/>
    <col min="16124" max="16384" width="9.140625" style="1" hidden="1"/>
  </cols>
  <sheetData>
    <row r="1" spans="2:9" ht="28.9" customHeight="1">
      <c r="C1" s="303" t="s">
        <v>4</v>
      </c>
      <c r="D1" s="303"/>
      <c r="E1" s="123"/>
      <c r="F1" s="123"/>
      <c r="G1" s="123"/>
      <c r="H1" s="123"/>
    </row>
    <row r="2" spans="2:9" ht="28.9" customHeight="1">
      <c r="C2" s="303" t="s">
        <v>5</v>
      </c>
      <c r="D2" s="303"/>
      <c r="E2" s="123"/>
      <c r="F2" s="123"/>
      <c r="G2" s="123"/>
      <c r="H2" s="123"/>
    </row>
    <row r="3" spans="2:9" s="121" customFormat="1" ht="12.75" customHeight="1"/>
    <row r="4" spans="2:9" ht="16.5" customHeight="1">
      <c r="C4" s="304" t="s">
        <v>6</v>
      </c>
      <c r="D4" s="304"/>
      <c r="E4" s="304"/>
      <c r="G4" s="121"/>
      <c r="H4" s="121"/>
    </row>
    <row r="5" spans="2:9" s="121" customFormat="1" ht="4.5" customHeight="1"/>
    <row r="6" spans="2:9" ht="30.75" customHeight="1">
      <c r="C6" s="305" t="s">
        <v>7</v>
      </c>
      <c r="D6" s="305"/>
      <c r="E6" s="305"/>
      <c r="G6" s="121"/>
      <c r="H6" s="121"/>
    </row>
    <row r="7" spans="2:9" s="121" customFormat="1" ht="6" customHeight="1"/>
    <row r="8" spans="2:9" ht="21" customHeight="1">
      <c r="B8" s="23"/>
      <c r="C8" s="306" t="s">
        <v>8</v>
      </c>
      <c r="D8" s="306"/>
      <c r="E8" s="306"/>
      <c r="G8" s="254" t="s">
        <v>9</v>
      </c>
      <c r="H8" s="121"/>
      <c r="I8" s="307" t="s">
        <v>10</v>
      </c>
    </row>
    <row r="9" spans="2:9" s="121" customFormat="1" ht="6" customHeight="1">
      <c r="I9" s="308"/>
    </row>
    <row r="10" spans="2:9" ht="16.5" customHeight="1">
      <c r="B10" s="24"/>
      <c r="C10" s="256" t="s">
        <v>11</v>
      </c>
      <c r="D10" s="121"/>
      <c r="E10" s="121"/>
      <c r="G10" s="121"/>
      <c r="H10" s="121"/>
      <c r="I10" s="308"/>
    </row>
    <row r="11" spans="2:9" s="121" customFormat="1" ht="6" customHeight="1">
      <c r="I11" s="309"/>
    </row>
    <row r="12" spans="2:9" ht="17.25" customHeight="1" thickBot="1">
      <c r="B12" s="23" t="s">
        <v>12</v>
      </c>
      <c r="C12" s="251" t="s">
        <v>13</v>
      </c>
      <c r="D12" s="229">
        <f>Aprēķini!G13</f>
        <v>10</v>
      </c>
      <c r="E12" s="252" t="s">
        <v>14</v>
      </c>
      <c r="G12" s="262">
        <v>52.27</v>
      </c>
      <c r="H12" s="121"/>
    </row>
    <row r="13" spans="2:9" ht="16.5" customHeight="1" thickBot="1">
      <c r="B13" s="23">
        <v>7</v>
      </c>
      <c r="C13" s="253" t="s">
        <v>15</v>
      </c>
      <c r="D13" s="292">
        <v>10</v>
      </c>
      <c r="E13" s="252" t="s">
        <v>14</v>
      </c>
      <c r="G13" s="262">
        <v>40.700000000000003</v>
      </c>
      <c r="H13" s="121"/>
    </row>
    <row r="14" spans="2:9" ht="25.5" customHeight="1" thickBot="1">
      <c r="B14" s="23">
        <v>8</v>
      </c>
      <c r="C14" s="253" t="s">
        <v>16</v>
      </c>
      <c r="D14" s="292">
        <v>0</v>
      </c>
      <c r="E14" s="252" t="s">
        <v>14</v>
      </c>
      <c r="G14" s="262">
        <v>10.4</v>
      </c>
      <c r="H14" s="301"/>
      <c r="I14" s="301"/>
    </row>
    <row r="15" spans="2:9" ht="16.5" customHeight="1" thickBot="1">
      <c r="B15" s="23">
        <v>9</v>
      </c>
      <c r="C15" s="253" t="s">
        <v>17</v>
      </c>
      <c r="D15" s="292">
        <v>0</v>
      </c>
      <c r="E15" s="252" t="s">
        <v>14</v>
      </c>
      <c r="G15" s="262">
        <v>1.2</v>
      </c>
      <c r="H15" s="301"/>
      <c r="I15" s="301"/>
    </row>
    <row r="16" spans="2:9" s="121" customFormat="1" ht="6" customHeight="1"/>
    <row r="17" spans="1:9" ht="16.5" customHeight="1">
      <c r="B17" s="24"/>
      <c r="C17" s="256" t="s">
        <v>18</v>
      </c>
      <c r="D17" s="121"/>
      <c r="E17" s="121"/>
      <c r="G17" s="121"/>
      <c r="H17" s="121"/>
    </row>
    <row r="18" spans="1:9" s="121" customFormat="1" ht="6" customHeight="1" thickBot="1">
      <c r="H18" s="230"/>
      <c r="I18" s="230"/>
    </row>
    <row r="19" spans="1:9" ht="16.5" customHeight="1" thickBot="1">
      <c r="B19" s="24"/>
      <c r="C19" s="251" t="s">
        <v>19</v>
      </c>
      <c r="D19" s="292"/>
      <c r="E19" s="252" t="s">
        <v>20</v>
      </c>
      <c r="G19" s="252">
        <v>16.190000000000001</v>
      </c>
      <c r="H19" s="302"/>
      <c r="I19" s="307" t="s">
        <v>21</v>
      </c>
    </row>
    <row r="20" spans="1:9" ht="16.5" customHeight="1" thickBot="1">
      <c r="B20" s="24">
        <v>39</v>
      </c>
      <c r="C20" s="251" t="s">
        <v>22</v>
      </c>
      <c r="D20" s="229">
        <f>SUM(D21:D22)</f>
        <v>0</v>
      </c>
      <c r="E20" s="252" t="s">
        <v>20</v>
      </c>
      <c r="G20" s="252">
        <v>8.4</v>
      </c>
      <c r="H20" s="302"/>
      <c r="I20" s="308"/>
    </row>
    <row r="21" spans="1:9" ht="26.25" thickBot="1">
      <c r="A21" s="278" t="s">
        <v>23</v>
      </c>
      <c r="B21" s="24"/>
      <c r="C21" s="253" t="s">
        <v>24</v>
      </c>
      <c r="D21" s="292">
        <v>0</v>
      </c>
      <c r="E21" s="252" t="s">
        <v>20</v>
      </c>
      <c r="G21" s="252">
        <v>0.8</v>
      </c>
      <c r="H21" s="302"/>
      <c r="I21" s="308"/>
    </row>
    <row r="22" spans="1:9" ht="26.25" thickBot="1">
      <c r="A22" s="279" t="s">
        <v>25</v>
      </c>
      <c r="B22" s="24"/>
      <c r="C22" s="253" t="s">
        <v>26</v>
      </c>
      <c r="D22" s="292">
        <v>0</v>
      </c>
      <c r="E22" s="252" t="s">
        <v>20</v>
      </c>
      <c r="G22" s="252">
        <v>7.6</v>
      </c>
      <c r="H22" s="302"/>
      <c r="I22" s="308"/>
    </row>
    <row r="23" spans="1:9" ht="16.5" customHeight="1" thickBot="1">
      <c r="A23" s="278"/>
      <c r="B23" s="24">
        <v>40</v>
      </c>
      <c r="C23" s="251" t="s">
        <v>27</v>
      </c>
      <c r="D23" s="229">
        <f>SUM(D24:D25)</f>
        <v>0</v>
      </c>
      <c r="E23" s="252" t="s">
        <v>20</v>
      </c>
      <c r="G23" s="252">
        <v>5.69</v>
      </c>
      <c r="H23" s="302"/>
      <c r="I23" s="308"/>
    </row>
    <row r="24" spans="1:9" ht="16.5" customHeight="1" thickBot="1">
      <c r="A24" s="278" t="s">
        <v>23</v>
      </c>
      <c r="B24" s="24"/>
      <c r="C24" s="253" t="s">
        <v>28</v>
      </c>
      <c r="D24" s="292">
        <v>0</v>
      </c>
      <c r="E24" s="252" t="s">
        <v>20</v>
      </c>
      <c r="G24" s="252">
        <v>0.82</v>
      </c>
      <c r="H24" s="302"/>
      <c r="I24" s="308"/>
    </row>
    <row r="25" spans="1:9" ht="16.5" customHeight="1" thickBot="1">
      <c r="A25" s="279" t="s">
        <v>25</v>
      </c>
      <c r="B25" s="24"/>
      <c r="C25" s="253" t="s">
        <v>29</v>
      </c>
      <c r="D25" s="292">
        <v>0</v>
      </c>
      <c r="E25" s="252" t="s">
        <v>20</v>
      </c>
      <c r="G25" s="252">
        <v>4.87</v>
      </c>
      <c r="H25" s="302"/>
      <c r="I25" s="308"/>
    </row>
    <row r="26" spans="1:9" ht="16.5" customHeight="1" thickBot="1">
      <c r="A26" s="278"/>
      <c r="B26" s="24">
        <v>41</v>
      </c>
      <c r="C26" s="251" t="s">
        <v>30</v>
      </c>
      <c r="D26" s="229">
        <f>SUM(D27:D31)</f>
        <v>0</v>
      </c>
      <c r="E26" s="252" t="s">
        <v>20</v>
      </c>
      <c r="G26" s="252">
        <v>2.2599999999999998</v>
      </c>
      <c r="H26" s="302"/>
      <c r="I26" s="308"/>
    </row>
    <row r="27" spans="1:9" ht="16.5" customHeight="1" thickBot="1">
      <c r="A27" s="278" t="s">
        <v>23</v>
      </c>
      <c r="B27" s="24"/>
      <c r="C27" s="253" t="s">
        <v>31</v>
      </c>
      <c r="D27" s="292">
        <v>0</v>
      </c>
      <c r="E27" s="252" t="s">
        <v>20</v>
      </c>
      <c r="G27" s="252">
        <v>0.1</v>
      </c>
      <c r="H27" s="302"/>
      <c r="I27" s="308"/>
    </row>
    <row r="28" spans="1:9" ht="64.5" thickBot="1">
      <c r="A28" s="280" t="s">
        <v>25</v>
      </c>
      <c r="B28" s="24"/>
      <c r="C28" s="253" t="s">
        <v>32</v>
      </c>
      <c r="D28" s="292">
        <v>0</v>
      </c>
      <c r="E28" s="252" t="s">
        <v>20</v>
      </c>
      <c r="G28" s="252">
        <v>1.6</v>
      </c>
      <c r="H28" s="302"/>
      <c r="I28" s="308"/>
    </row>
    <row r="29" spans="1:9" ht="26.25" thickBot="1">
      <c r="A29" s="278" t="s">
        <v>23</v>
      </c>
      <c r="B29" s="24"/>
      <c r="C29" s="253" t="s">
        <v>33</v>
      </c>
      <c r="D29" s="292">
        <v>0</v>
      </c>
      <c r="E29" s="252" t="s">
        <v>20</v>
      </c>
      <c r="G29" s="252">
        <v>0.01</v>
      </c>
      <c r="H29" s="302"/>
      <c r="I29" s="308"/>
    </row>
    <row r="30" spans="1:9" ht="16.5" customHeight="1" thickBot="1">
      <c r="A30" s="279" t="s">
        <v>25</v>
      </c>
      <c r="B30" s="24"/>
      <c r="C30" s="253" t="s">
        <v>34</v>
      </c>
      <c r="D30" s="292">
        <v>0</v>
      </c>
      <c r="E30" s="252" t="s">
        <v>20</v>
      </c>
      <c r="G30" s="252">
        <v>0.12</v>
      </c>
      <c r="H30" s="302"/>
      <c r="I30" s="308"/>
    </row>
    <row r="31" spans="1:9" ht="16.5" customHeight="1" thickBot="1">
      <c r="A31" s="278" t="s">
        <v>23</v>
      </c>
      <c r="B31" s="24"/>
      <c r="C31" s="253" t="s">
        <v>35</v>
      </c>
      <c r="D31" s="292">
        <v>0</v>
      </c>
      <c r="E31" s="252" t="s">
        <v>20</v>
      </c>
      <c r="G31" s="252">
        <v>0.43</v>
      </c>
      <c r="H31" s="302"/>
      <c r="I31" s="308"/>
    </row>
    <row r="32" spans="1:9" ht="16.5" customHeight="1" thickBot="1">
      <c r="A32" s="281"/>
      <c r="B32" s="24"/>
      <c r="C32" s="251" t="s">
        <v>36</v>
      </c>
      <c r="D32" s="273"/>
      <c r="E32" s="252"/>
      <c r="G32" s="252"/>
      <c r="H32" s="302"/>
      <c r="I32" s="308"/>
    </row>
    <row r="33" spans="1:9" ht="16.5" customHeight="1" thickBot="1">
      <c r="A33" s="278" t="s">
        <v>23</v>
      </c>
      <c r="B33" s="24">
        <v>42</v>
      </c>
      <c r="C33" s="253" t="s">
        <v>37</v>
      </c>
      <c r="D33" s="292">
        <v>0</v>
      </c>
      <c r="E33" s="252" t="s">
        <v>20</v>
      </c>
      <c r="G33" s="252">
        <v>1.02</v>
      </c>
      <c r="H33" s="302"/>
      <c r="I33" s="308"/>
    </row>
    <row r="34" spans="1:9" ht="16.5" customHeight="1" thickBot="1">
      <c r="A34" s="278" t="s">
        <v>23</v>
      </c>
      <c r="B34" s="24">
        <v>43</v>
      </c>
      <c r="C34" s="253" t="s">
        <v>38</v>
      </c>
      <c r="D34" s="292">
        <v>0</v>
      </c>
      <c r="E34" s="252" t="s">
        <v>20</v>
      </c>
      <c r="G34" s="252">
        <v>0.44</v>
      </c>
      <c r="H34" s="302"/>
      <c r="I34" s="308"/>
    </row>
    <row r="35" spans="1:9" ht="16.5" customHeight="1" thickBot="1">
      <c r="A35" s="278" t="s">
        <v>23</v>
      </c>
      <c r="B35" s="24">
        <v>44</v>
      </c>
      <c r="C35" s="253" t="s">
        <v>39</v>
      </c>
      <c r="D35" s="292">
        <v>0</v>
      </c>
      <c r="E35" s="252" t="s">
        <v>20</v>
      </c>
      <c r="G35" s="252">
        <v>0.79</v>
      </c>
      <c r="H35" s="302"/>
      <c r="I35" s="308"/>
    </row>
    <row r="36" spans="1:9" ht="16.5" customHeight="1" thickBot="1">
      <c r="A36" s="278" t="s">
        <v>23</v>
      </c>
      <c r="B36" s="24">
        <v>45</v>
      </c>
      <c r="C36" s="253" t="s">
        <v>40</v>
      </c>
      <c r="D36" s="292">
        <v>0</v>
      </c>
      <c r="E36" s="252" t="s">
        <v>20</v>
      </c>
      <c r="G36" s="252">
        <v>4.67</v>
      </c>
      <c r="H36" s="302"/>
      <c r="I36" s="308"/>
    </row>
    <row r="37" spans="1:9" ht="16.5" customHeight="1" thickBot="1">
      <c r="A37" s="278" t="s">
        <v>23</v>
      </c>
      <c r="B37" s="24">
        <v>46</v>
      </c>
      <c r="C37" s="253" t="s">
        <v>41</v>
      </c>
      <c r="D37" s="292">
        <v>0</v>
      </c>
      <c r="E37" s="252" t="s">
        <v>20</v>
      </c>
      <c r="G37" s="252">
        <v>0.08</v>
      </c>
      <c r="H37" s="302"/>
      <c r="I37" s="308"/>
    </row>
    <row r="38" spans="1:9" ht="16.5" customHeight="1" thickBot="1">
      <c r="A38" s="278" t="s">
        <v>23</v>
      </c>
      <c r="B38" s="24">
        <v>47</v>
      </c>
      <c r="C38" s="253" t="s">
        <v>42</v>
      </c>
      <c r="D38" s="292">
        <v>0</v>
      </c>
      <c r="E38" s="252" t="s">
        <v>20</v>
      </c>
      <c r="G38" s="252">
        <v>0.26</v>
      </c>
      <c r="H38" s="302"/>
      <c r="I38" s="309"/>
    </row>
    <row r="39" spans="1:9" s="121" customFormat="1" ht="6" customHeight="1"/>
    <row r="40" spans="1:9" s="121" customFormat="1" ht="11.25" customHeight="1">
      <c r="I40" s="230"/>
    </row>
    <row r="41" spans="1:9" s="121" customFormat="1" ht="19.5" customHeight="1" thickBot="1">
      <c r="C41" s="255" t="s">
        <v>43</v>
      </c>
      <c r="H41" s="230"/>
    </row>
    <row r="42" spans="1:9" s="121" customFormat="1" ht="19.5" customHeight="1" thickBot="1">
      <c r="C42" s="253" t="s">
        <v>44</v>
      </c>
      <c r="D42" s="292">
        <v>0</v>
      </c>
      <c r="E42" s="252" t="s">
        <v>45</v>
      </c>
      <c r="G42" s="261">
        <v>3900.8</v>
      </c>
      <c r="H42" s="230"/>
      <c r="I42" s="315" t="s">
        <v>46</v>
      </c>
    </row>
    <row r="43" spans="1:9" s="121" customFormat="1" ht="19.5" customHeight="1" thickBot="1">
      <c r="C43" s="253" t="s">
        <v>47</v>
      </c>
      <c r="D43" s="292">
        <v>0</v>
      </c>
      <c r="E43" s="252" t="s">
        <v>45</v>
      </c>
      <c r="G43" s="261">
        <v>2778.4</v>
      </c>
      <c r="H43" s="230"/>
      <c r="I43" s="315"/>
    </row>
    <row r="44" spans="1:9" s="121" customFormat="1" ht="15.75" customHeight="1">
      <c r="I44" s="315"/>
    </row>
    <row r="45" spans="1:9" s="121" customFormat="1" ht="21" customHeight="1">
      <c r="C45" s="255" t="s">
        <v>48</v>
      </c>
      <c r="H45" s="230"/>
      <c r="I45" s="230"/>
    </row>
    <row r="46" spans="1:9" ht="21" customHeight="1">
      <c r="B46" s="23">
        <v>7</v>
      </c>
      <c r="C46" s="253" t="s">
        <v>49</v>
      </c>
      <c r="D46" s="293">
        <v>100</v>
      </c>
      <c r="E46" s="252" t="s">
        <v>50</v>
      </c>
      <c r="G46" s="261">
        <v>100</v>
      </c>
      <c r="H46" s="121"/>
      <c r="I46" s="307" t="s">
        <v>51</v>
      </c>
    </row>
    <row r="47" spans="1:9" ht="21" customHeight="1">
      <c r="B47" s="23">
        <v>8</v>
      </c>
      <c r="C47" s="253" t="s">
        <v>52</v>
      </c>
      <c r="D47" s="293">
        <v>100</v>
      </c>
      <c r="E47" s="252" t="s">
        <v>50</v>
      </c>
      <c r="G47" s="261">
        <v>100</v>
      </c>
      <c r="H47" s="230"/>
      <c r="I47" s="309"/>
    </row>
    <row r="48" spans="1:9" s="121" customFormat="1" ht="7.7" customHeight="1"/>
    <row r="49" spans="1:9" ht="20.25" customHeight="1">
      <c r="B49" s="24"/>
      <c r="C49" s="306" t="s">
        <v>53</v>
      </c>
      <c r="D49" s="306"/>
      <c r="E49" s="306"/>
      <c r="G49" s="121"/>
      <c r="H49" s="121"/>
    </row>
    <row r="50" spans="1:9" ht="9.75" customHeight="1">
      <c r="B50" s="24"/>
      <c r="C50" s="121"/>
      <c r="D50" s="121"/>
      <c r="E50" s="121"/>
      <c r="G50" s="121"/>
      <c r="H50" s="121"/>
    </row>
    <row r="51" spans="1:9" ht="16.5" customHeight="1">
      <c r="B51" s="24">
        <v>51</v>
      </c>
      <c r="C51" s="264" t="s">
        <v>54</v>
      </c>
      <c r="D51" s="265">
        <f>Aprēķini!G47</f>
        <v>0</v>
      </c>
      <c r="E51" s="266" t="s">
        <v>55</v>
      </c>
      <c r="G51" s="261">
        <v>43258.32</v>
      </c>
      <c r="H51" s="151"/>
      <c r="I51" s="151"/>
    </row>
    <row r="52" spans="1:9" s="121" customFormat="1" ht="7.7" customHeight="1"/>
    <row r="53" spans="1:9" ht="16.5" customHeight="1" thickBot="1">
      <c r="B53" s="24"/>
      <c r="C53" s="255" t="s">
        <v>56</v>
      </c>
      <c r="D53" s="265">
        <f>D54+D56</f>
        <v>0</v>
      </c>
      <c r="E53" s="266" t="s">
        <v>55</v>
      </c>
      <c r="G53" s="261">
        <v>9839.98</v>
      </c>
      <c r="H53" s="121"/>
    </row>
    <row r="54" spans="1:9" ht="13.5" thickBot="1">
      <c r="A54" s="173"/>
      <c r="B54" s="24"/>
      <c r="C54" s="267" t="s">
        <v>57</v>
      </c>
      <c r="D54" s="292">
        <v>0</v>
      </c>
      <c r="E54" s="266" t="s">
        <v>55</v>
      </c>
      <c r="G54" s="261">
        <v>7831</v>
      </c>
      <c r="H54" s="169"/>
      <c r="I54" s="169"/>
    </row>
    <row r="55" spans="1:9" ht="16.5" customHeight="1" thickBot="1">
      <c r="B55" s="24"/>
      <c r="C55" s="267" t="s">
        <v>58</v>
      </c>
      <c r="D55" s="292">
        <v>0</v>
      </c>
      <c r="E55" s="266" t="s">
        <v>55</v>
      </c>
      <c r="G55" s="261">
        <v>321</v>
      </c>
      <c r="H55" s="170"/>
      <c r="I55" s="170"/>
    </row>
    <row r="56" spans="1:9" ht="13.5" thickBot="1">
      <c r="A56" s="172"/>
      <c r="B56" s="24"/>
      <c r="C56" s="267" t="s">
        <v>59</v>
      </c>
      <c r="D56" s="292">
        <v>0</v>
      </c>
      <c r="E56" s="266" t="s">
        <v>55</v>
      </c>
      <c r="G56" s="261">
        <v>1687</v>
      </c>
      <c r="H56" s="283"/>
      <c r="I56" s="169"/>
    </row>
    <row r="57" spans="1:9" s="121" customFormat="1" ht="6" customHeight="1"/>
    <row r="58" spans="1:9" ht="16.5" customHeight="1">
      <c r="B58" s="24"/>
      <c r="C58" s="255" t="s">
        <v>60</v>
      </c>
      <c r="D58" s="265">
        <f>Aprēķini!G49</f>
        <v>0</v>
      </c>
      <c r="E58" s="270"/>
      <c r="G58" s="265">
        <v>31007.58</v>
      </c>
      <c r="H58" s="121"/>
    </row>
    <row r="59" spans="1:9" ht="16.5" customHeight="1">
      <c r="B59" s="24"/>
      <c r="C59" s="268"/>
      <c r="D59" s="229" t="s">
        <v>55</v>
      </c>
      <c r="E59" s="270" t="s">
        <v>61</v>
      </c>
      <c r="G59" s="229" t="s">
        <v>55</v>
      </c>
      <c r="H59" s="270" t="s">
        <v>61</v>
      </c>
    </row>
    <row r="60" spans="1:9" ht="16.5" customHeight="1" thickBot="1">
      <c r="B60" s="24">
        <v>69</v>
      </c>
      <c r="C60" s="268" t="s">
        <v>62</v>
      </c>
      <c r="D60" s="272">
        <f>SUM(D61:D64)</f>
        <v>0</v>
      </c>
      <c r="E60" s="271">
        <f>SUM(E61:E64)</f>
        <v>0</v>
      </c>
      <c r="G60" s="261">
        <v>27436.94</v>
      </c>
      <c r="H60" s="271">
        <f>SUM(H61:H64)</f>
        <v>93.81</v>
      </c>
      <c r="I60" s="151"/>
    </row>
    <row r="61" spans="1:9" ht="16.5" customHeight="1" thickBot="1">
      <c r="B61" s="24"/>
      <c r="C61" s="269" t="s">
        <v>63</v>
      </c>
      <c r="D61" s="292">
        <v>0</v>
      </c>
      <c r="E61" s="292">
        <v>0</v>
      </c>
      <c r="G61" s="261">
        <v>25578</v>
      </c>
      <c r="H61" s="275">
        <v>84.92</v>
      </c>
      <c r="I61" s="124"/>
    </row>
    <row r="62" spans="1:9" ht="16.5" customHeight="1" thickBot="1">
      <c r="B62" s="24"/>
      <c r="C62" s="269" t="s">
        <v>64</v>
      </c>
      <c r="D62" s="292">
        <v>0</v>
      </c>
      <c r="E62" s="292">
        <v>0</v>
      </c>
      <c r="G62" s="261">
        <v>1393</v>
      </c>
      <c r="H62" s="275">
        <v>6.6</v>
      </c>
      <c r="I62" s="150"/>
    </row>
    <row r="63" spans="1:9" ht="16.5" customHeight="1" thickBot="1">
      <c r="B63" s="24"/>
      <c r="C63" s="269" t="s">
        <v>65</v>
      </c>
      <c r="D63" s="292">
        <v>0</v>
      </c>
      <c r="E63" s="292">
        <v>0</v>
      </c>
      <c r="G63" s="261" t="s">
        <v>66</v>
      </c>
      <c r="H63" s="275"/>
      <c r="I63" s="150"/>
    </row>
    <row r="64" spans="1:9" ht="16.5" customHeight="1" thickBot="1">
      <c r="B64" s="24"/>
      <c r="C64" s="269" t="s">
        <v>67</v>
      </c>
      <c r="D64" s="292">
        <v>0</v>
      </c>
      <c r="E64" s="292">
        <v>0</v>
      </c>
      <c r="G64" s="261">
        <v>466</v>
      </c>
      <c r="H64" s="275">
        <v>2.2900000000000063</v>
      </c>
      <c r="I64" s="150"/>
    </row>
    <row r="65" spans="1:9" ht="13.5" thickBot="1">
      <c r="B65" s="24">
        <v>70</v>
      </c>
      <c r="C65" s="268" t="s">
        <v>68</v>
      </c>
      <c r="D65" s="292">
        <v>0</v>
      </c>
      <c r="E65" s="266"/>
      <c r="G65" s="261">
        <v>3570.64</v>
      </c>
      <c r="H65" s="151"/>
      <c r="I65" s="151"/>
    </row>
    <row r="66" spans="1:9" ht="13.5" thickBot="1">
      <c r="B66" s="48">
        <v>71</v>
      </c>
      <c r="C66" s="269" t="s">
        <v>69</v>
      </c>
      <c r="D66" s="292">
        <v>0</v>
      </c>
      <c r="E66" s="266"/>
      <c r="G66" s="273">
        <v>7.37</v>
      </c>
      <c r="H66" s="150"/>
      <c r="I66" s="150"/>
    </row>
    <row r="67" spans="1:9" ht="16.5" customHeight="1" thickBot="1">
      <c r="B67" s="24"/>
      <c r="C67" s="269" t="s">
        <v>70</v>
      </c>
      <c r="D67" s="292">
        <v>0</v>
      </c>
      <c r="E67" s="266" t="s">
        <v>55</v>
      </c>
      <c r="G67" s="273">
        <v>0</v>
      </c>
      <c r="H67" s="170"/>
      <c r="I67" s="170"/>
    </row>
    <row r="68" spans="1:9" ht="16.5" customHeight="1" thickBot="1">
      <c r="B68" s="24"/>
      <c r="C68" s="269" t="s">
        <v>71</v>
      </c>
      <c r="D68" s="292">
        <v>0</v>
      </c>
      <c r="E68" s="266" t="s">
        <v>55</v>
      </c>
      <c r="G68" s="273">
        <v>805.9</v>
      </c>
      <c r="H68" s="170"/>
      <c r="I68" s="170"/>
    </row>
    <row r="69" spans="1:9" ht="16.5" customHeight="1" thickBot="1">
      <c r="A69" s="228"/>
      <c r="B69" s="24"/>
      <c r="C69" s="268" t="s">
        <v>72</v>
      </c>
      <c r="D69" s="292">
        <v>0</v>
      </c>
      <c r="E69" s="266" t="s">
        <v>55</v>
      </c>
      <c r="G69" s="261">
        <v>1582.54</v>
      </c>
      <c r="H69" s="150"/>
      <c r="I69" s="150"/>
    </row>
    <row r="70" spans="1:9" s="121" customFormat="1" ht="6" customHeight="1" thickBot="1"/>
    <row r="71" spans="1:9" ht="32.25" thickBot="1">
      <c r="B71" s="24" t="s">
        <v>73</v>
      </c>
      <c r="C71" s="255" t="s">
        <v>74</v>
      </c>
      <c r="D71" s="292">
        <v>0</v>
      </c>
      <c r="E71" s="266" t="s">
        <v>55</v>
      </c>
      <c r="G71" s="274">
        <v>2410.7600000000002</v>
      </c>
      <c r="H71" s="121"/>
    </row>
    <row r="72" spans="1:9" s="121" customFormat="1" ht="7.7" customHeight="1"/>
    <row r="73" spans="1:9" ht="22.5" customHeight="1">
      <c r="B73" s="24"/>
      <c r="C73" s="310" t="s">
        <v>75</v>
      </c>
      <c r="D73" s="311"/>
      <c r="E73" s="312"/>
      <c r="G73" s="121"/>
      <c r="H73" s="121"/>
    </row>
    <row r="74" spans="1:9" s="121" customFormat="1" ht="6" customHeight="1"/>
    <row r="75" spans="1:9" ht="16.5" customHeight="1">
      <c r="B75" s="24">
        <v>105</v>
      </c>
      <c r="C75" s="255" t="s">
        <v>76</v>
      </c>
      <c r="D75" s="257">
        <f>D79+D85+D90+D97+D102+D108</f>
        <v>0</v>
      </c>
      <c r="E75" s="258" t="s">
        <v>55</v>
      </c>
      <c r="G75" s="261">
        <v>48977.58</v>
      </c>
      <c r="H75" s="121"/>
    </row>
    <row r="76" spans="1:9" s="121" customFormat="1" ht="6" customHeight="1" thickBot="1"/>
    <row r="77" spans="1:9" ht="16.5" customHeight="1" thickBot="1">
      <c r="B77" s="24"/>
      <c r="C77" s="259" t="s">
        <v>77</v>
      </c>
      <c r="D77" s="292">
        <v>0</v>
      </c>
      <c r="E77" s="258" t="s">
        <v>55</v>
      </c>
      <c r="G77" s="261">
        <v>327.47000000000003</v>
      </c>
      <c r="H77" s="150"/>
      <c r="I77" s="307" t="s">
        <v>78</v>
      </c>
    </row>
    <row r="78" spans="1:9" s="121" customFormat="1" ht="6" customHeight="1">
      <c r="I78" s="308"/>
    </row>
    <row r="79" spans="1:9" ht="16.5" customHeight="1" thickBot="1">
      <c r="B79" s="24"/>
      <c r="C79" s="259" t="s">
        <v>79</v>
      </c>
      <c r="D79" s="247">
        <f>SUM(D80:D83)</f>
        <v>0</v>
      </c>
      <c r="E79" s="258" t="s">
        <v>55</v>
      </c>
      <c r="G79" s="261">
        <v>6503.2</v>
      </c>
      <c r="H79" s="121"/>
      <c r="I79" s="308"/>
    </row>
    <row r="80" spans="1:9" ht="16.5" customHeight="1" thickBot="1">
      <c r="A80" s="168"/>
      <c r="B80" s="24"/>
      <c r="C80" s="260" t="s">
        <v>80</v>
      </c>
      <c r="D80" s="292">
        <v>0</v>
      </c>
      <c r="E80" s="258" t="s">
        <v>55</v>
      </c>
      <c r="G80" s="261">
        <v>576.70000000000005</v>
      </c>
      <c r="H80" s="121"/>
      <c r="I80" s="308"/>
    </row>
    <row r="81" spans="2:9" ht="16.5" customHeight="1" thickBot="1">
      <c r="B81" s="24"/>
      <c r="C81" s="260" t="s">
        <v>81</v>
      </c>
      <c r="D81" s="292">
        <v>0</v>
      </c>
      <c r="E81" s="258" t="s">
        <v>55</v>
      </c>
      <c r="G81" s="261">
        <v>1001</v>
      </c>
      <c r="H81" s="121"/>
      <c r="I81" s="308"/>
    </row>
    <row r="82" spans="2:9" ht="16.5" customHeight="1" thickBot="1">
      <c r="B82" s="24"/>
      <c r="C82" s="260" t="s">
        <v>82</v>
      </c>
      <c r="D82" s="292">
        <v>0</v>
      </c>
      <c r="E82" s="258" t="s">
        <v>55</v>
      </c>
      <c r="G82" s="261">
        <v>249.9</v>
      </c>
      <c r="H82" s="121"/>
      <c r="I82" s="308"/>
    </row>
    <row r="83" spans="2:9" ht="16.5" customHeight="1" thickBot="1">
      <c r="B83" s="24"/>
      <c r="C83" s="260" t="s">
        <v>83</v>
      </c>
      <c r="D83" s="292">
        <v>0</v>
      </c>
      <c r="E83" s="258" t="s">
        <v>55</v>
      </c>
      <c r="G83" s="261">
        <v>495.8</v>
      </c>
      <c r="H83" s="121"/>
      <c r="I83" s="308"/>
    </row>
    <row r="84" spans="2:9" s="121" customFormat="1" ht="6" customHeight="1" thickBot="1">
      <c r="I84" s="308"/>
    </row>
    <row r="85" spans="2:9" ht="16.5" customHeight="1" thickBot="1">
      <c r="B85" s="24">
        <v>115</v>
      </c>
      <c r="C85" s="163" t="s">
        <v>84</v>
      </c>
      <c r="D85" s="250">
        <f>Aprēķini!G89</f>
        <v>0</v>
      </c>
      <c r="E85" s="51" t="s">
        <v>55</v>
      </c>
      <c r="G85" s="248">
        <v>18769.599999999999</v>
      </c>
      <c r="H85" s="121"/>
      <c r="I85" s="308"/>
    </row>
    <row r="86" spans="2:9" ht="17.25" customHeight="1" thickBot="1">
      <c r="B86" s="24">
        <v>116</v>
      </c>
      <c r="C86" s="49" t="s">
        <v>85</v>
      </c>
      <c r="D86" s="292">
        <v>0</v>
      </c>
      <c r="E86" s="52" t="s">
        <v>55</v>
      </c>
      <c r="G86" s="249">
        <v>7294.7</v>
      </c>
      <c r="H86" s="121"/>
      <c r="I86" s="308"/>
    </row>
    <row r="87" spans="2:9" ht="17.25" customHeight="1" thickBot="1">
      <c r="B87" s="24">
        <v>118</v>
      </c>
      <c r="C87" s="49" t="s">
        <v>86</v>
      </c>
      <c r="D87" s="292">
        <v>0</v>
      </c>
      <c r="E87" s="52" t="s">
        <v>55</v>
      </c>
      <c r="G87" s="249">
        <v>992.6</v>
      </c>
      <c r="H87" s="121"/>
      <c r="I87" s="308"/>
    </row>
    <row r="88" spans="2:9" ht="17.25" customHeight="1" thickBot="1">
      <c r="B88" s="24">
        <v>119</v>
      </c>
      <c r="C88" s="50" t="s">
        <v>87</v>
      </c>
      <c r="D88" s="292">
        <v>0</v>
      </c>
      <c r="E88" s="54" t="s">
        <v>55</v>
      </c>
      <c r="G88" s="263">
        <v>1257.4000000000001</v>
      </c>
      <c r="H88" s="121"/>
      <c r="I88" s="308"/>
    </row>
    <row r="89" spans="2:9" s="121" customFormat="1" ht="6" customHeight="1" thickBot="1">
      <c r="I89" s="308"/>
    </row>
    <row r="90" spans="2:9" ht="16.5" customHeight="1" thickBot="1">
      <c r="B90" s="24">
        <v>122</v>
      </c>
      <c r="C90" s="163" t="s">
        <v>88</v>
      </c>
      <c r="D90" s="250">
        <f>SUM(D91:D95)</f>
        <v>0</v>
      </c>
      <c r="E90" s="51" t="s">
        <v>55</v>
      </c>
      <c r="G90" s="248">
        <f>SUM(G91:G95)</f>
        <v>12540.5</v>
      </c>
      <c r="H90" s="121"/>
      <c r="I90" s="308"/>
    </row>
    <row r="91" spans="2:9" ht="16.5" customHeight="1" thickBot="1">
      <c r="B91" s="24">
        <v>123</v>
      </c>
      <c r="C91" s="53" t="s">
        <v>89</v>
      </c>
      <c r="D91" s="292">
        <v>0</v>
      </c>
      <c r="E91" s="52" t="s">
        <v>55</v>
      </c>
      <c r="G91" s="249">
        <v>3535.4</v>
      </c>
      <c r="H91" s="121"/>
      <c r="I91" s="308"/>
    </row>
    <row r="92" spans="2:9" ht="16.5" customHeight="1" thickBot="1">
      <c r="B92" s="24">
        <v>124</v>
      </c>
      <c r="C92" s="53" t="s">
        <v>90</v>
      </c>
      <c r="D92" s="292">
        <v>0</v>
      </c>
      <c r="E92" s="52" t="s">
        <v>55</v>
      </c>
      <c r="G92" s="249">
        <v>4630.3999999999996</v>
      </c>
      <c r="H92" s="121"/>
      <c r="I92" s="308"/>
    </row>
    <row r="93" spans="2:9" ht="13.5" thickBot="1">
      <c r="B93" s="24">
        <v>125</v>
      </c>
      <c r="C93" s="53" t="s">
        <v>91</v>
      </c>
      <c r="D93" s="292">
        <v>0</v>
      </c>
      <c r="E93" s="52" t="s">
        <v>55</v>
      </c>
      <c r="G93" s="249">
        <v>1389.5</v>
      </c>
      <c r="H93" s="121"/>
      <c r="I93" s="308"/>
    </row>
    <row r="94" spans="2:9" ht="16.5" customHeight="1" thickBot="1">
      <c r="B94" s="24">
        <v>126</v>
      </c>
      <c r="C94" s="53" t="s">
        <v>92</v>
      </c>
      <c r="D94" s="292">
        <v>0</v>
      </c>
      <c r="E94" s="52" t="s">
        <v>55</v>
      </c>
      <c r="G94" s="249">
        <v>795</v>
      </c>
      <c r="H94" s="121"/>
      <c r="I94" s="308"/>
    </row>
    <row r="95" spans="2:9" ht="16.5" customHeight="1" thickBot="1">
      <c r="B95" s="24">
        <v>127</v>
      </c>
      <c r="C95" s="55" t="s">
        <v>93</v>
      </c>
      <c r="D95" s="292">
        <v>0</v>
      </c>
      <c r="E95" s="54" t="s">
        <v>55</v>
      </c>
      <c r="G95" s="263">
        <v>2190.1999999999998</v>
      </c>
      <c r="H95" s="121"/>
      <c r="I95" s="308"/>
    </row>
    <row r="96" spans="2:9" s="121" customFormat="1" ht="7.7" customHeight="1" thickBot="1">
      <c r="I96" s="308"/>
    </row>
    <row r="97" spans="2:9" ht="16.5" customHeight="1" thickBot="1">
      <c r="B97" s="24">
        <v>128</v>
      </c>
      <c r="C97" s="163" t="s">
        <v>94</v>
      </c>
      <c r="D97" s="250">
        <f>SUM(D98:D100)</f>
        <v>0</v>
      </c>
      <c r="E97" s="51" t="s">
        <v>55</v>
      </c>
      <c r="G97" s="248">
        <v>5883.9</v>
      </c>
      <c r="H97" s="121"/>
      <c r="I97" s="308"/>
    </row>
    <row r="98" spans="2:9" ht="15.75" customHeight="1" thickBot="1">
      <c r="B98" s="24">
        <v>129</v>
      </c>
      <c r="C98" s="53" t="s">
        <v>95</v>
      </c>
      <c r="D98" s="292">
        <v>0</v>
      </c>
      <c r="E98" s="52" t="s">
        <v>55</v>
      </c>
      <c r="G98" s="249">
        <v>1074</v>
      </c>
      <c r="H98" s="121"/>
      <c r="I98" s="308"/>
    </row>
    <row r="99" spans="2:9" ht="15.75" customHeight="1" thickBot="1">
      <c r="B99" s="24">
        <v>130</v>
      </c>
      <c r="C99" s="53" t="s">
        <v>96</v>
      </c>
      <c r="D99" s="292">
        <v>0</v>
      </c>
      <c r="E99" s="52" t="s">
        <v>55</v>
      </c>
      <c r="G99" s="249">
        <v>4284.7</v>
      </c>
      <c r="H99" s="121"/>
      <c r="I99" s="308"/>
    </row>
    <row r="100" spans="2:9" ht="15.75" customHeight="1" thickBot="1">
      <c r="B100" s="24">
        <v>131</v>
      </c>
      <c r="C100" s="55" t="s">
        <v>97</v>
      </c>
      <c r="D100" s="292">
        <v>0</v>
      </c>
      <c r="E100" s="54" t="s">
        <v>55</v>
      </c>
      <c r="G100" s="263">
        <v>525.20000000000005</v>
      </c>
      <c r="H100" s="121"/>
      <c r="I100" s="308"/>
    </row>
    <row r="101" spans="2:9" s="121" customFormat="1" ht="7.7" customHeight="1" thickBot="1">
      <c r="I101" s="308"/>
    </row>
    <row r="102" spans="2:9" ht="16.5" customHeight="1" thickBot="1">
      <c r="B102" s="24">
        <v>134</v>
      </c>
      <c r="C102" s="163" t="s">
        <v>98</v>
      </c>
      <c r="D102" s="250">
        <f>SUM(D103:D106)</f>
        <v>0</v>
      </c>
      <c r="E102" s="51" t="s">
        <v>55</v>
      </c>
      <c r="G102" s="248">
        <v>4821.53</v>
      </c>
      <c r="H102" s="121"/>
      <c r="I102" s="308"/>
    </row>
    <row r="103" spans="2:9" ht="16.5" customHeight="1" thickBot="1">
      <c r="B103" s="24">
        <v>135</v>
      </c>
      <c r="C103" s="53" t="s">
        <v>99</v>
      </c>
      <c r="D103" s="292">
        <v>0</v>
      </c>
      <c r="E103" s="52" t="s">
        <v>55</v>
      </c>
      <c r="G103" s="249">
        <v>3898.03</v>
      </c>
      <c r="H103" s="121"/>
      <c r="I103" s="308"/>
    </row>
    <row r="104" spans="2:9" ht="16.5" customHeight="1" thickBot="1">
      <c r="B104" s="24">
        <v>136</v>
      </c>
      <c r="C104" s="53" t="s">
        <v>100</v>
      </c>
      <c r="D104" s="292">
        <v>0</v>
      </c>
      <c r="E104" s="52" t="s">
        <v>55</v>
      </c>
      <c r="G104" s="249">
        <v>378.64</v>
      </c>
      <c r="H104" s="121"/>
      <c r="I104" s="308"/>
    </row>
    <row r="105" spans="2:9" ht="13.5" thickBot="1">
      <c r="B105" s="24">
        <v>137</v>
      </c>
      <c r="C105" s="53" t="s">
        <v>101</v>
      </c>
      <c r="D105" s="292">
        <v>0</v>
      </c>
      <c r="E105" s="52" t="s">
        <v>55</v>
      </c>
      <c r="G105" s="249">
        <v>544.86</v>
      </c>
      <c r="H105" s="121"/>
      <c r="I105" s="308"/>
    </row>
    <row r="106" spans="2:9" ht="13.5" thickBot="1">
      <c r="B106" s="48">
        <v>138</v>
      </c>
      <c r="C106" s="56" t="s">
        <v>102</v>
      </c>
      <c r="D106" s="292">
        <v>0</v>
      </c>
      <c r="E106" s="54" t="s">
        <v>55</v>
      </c>
      <c r="G106" s="263">
        <v>0</v>
      </c>
      <c r="H106" s="121"/>
      <c r="I106" s="308"/>
    </row>
    <row r="107" spans="2:9" s="121" customFormat="1" ht="7.7" customHeight="1" thickBot="1">
      <c r="I107" s="308"/>
    </row>
    <row r="108" spans="2:9" ht="16.5" customHeight="1" thickBot="1">
      <c r="B108" s="24"/>
      <c r="C108" s="163" t="s">
        <v>103</v>
      </c>
      <c r="D108" s="250">
        <f>SUM(D109:D111)</f>
        <v>0</v>
      </c>
      <c r="E108" s="51" t="s">
        <v>55</v>
      </c>
      <c r="G108" s="248">
        <v>458.85</v>
      </c>
      <c r="H108" s="121"/>
      <c r="I108" s="308"/>
    </row>
    <row r="109" spans="2:9" ht="16.5" customHeight="1" thickBot="1">
      <c r="B109" s="24">
        <v>148</v>
      </c>
      <c r="C109" s="53" t="s">
        <v>104</v>
      </c>
      <c r="D109" s="294">
        <v>0</v>
      </c>
      <c r="E109" s="52" t="s">
        <v>55</v>
      </c>
      <c r="G109" s="249">
        <v>381.59</v>
      </c>
      <c r="H109" s="121"/>
      <c r="I109" s="308"/>
    </row>
    <row r="110" spans="2:9" ht="16.5" customHeight="1" thickBot="1">
      <c r="B110" s="48" t="s">
        <v>105</v>
      </c>
      <c r="C110" s="116" t="s">
        <v>106</v>
      </c>
      <c r="D110" s="294">
        <v>0</v>
      </c>
      <c r="E110" s="52" t="s">
        <v>55</v>
      </c>
      <c r="G110" s="249">
        <v>0</v>
      </c>
      <c r="H110" s="121"/>
      <c r="I110" s="308"/>
    </row>
    <row r="111" spans="2:9" ht="16.5" customHeight="1" thickBot="1">
      <c r="B111" s="24">
        <v>149</v>
      </c>
      <c r="C111" s="55" t="s">
        <v>107</v>
      </c>
      <c r="D111" s="294">
        <v>0</v>
      </c>
      <c r="E111" s="54" t="s">
        <v>55</v>
      </c>
      <c r="G111" s="263">
        <v>77.260000000000005</v>
      </c>
      <c r="H111" s="121"/>
      <c r="I111" s="309"/>
    </row>
    <row r="112" spans="2:9" s="121" customFormat="1" ht="6.75" customHeight="1"/>
    <row r="113" spans="2:9" ht="21.75" customHeight="1">
      <c r="B113" s="24"/>
      <c r="C113" s="310" t="s">
        <v>108</v>
      </c>
      <c r="D113" s="311"/>
      <c r="E113" s="312"/>
      <c r="G113" s="121"/>
      <c r="H113" s="121"/>
    </row>
    <row r="114" spans="2:9" s="121" customFormat="1" ht="6" customHeight="1"/>
    <row r="115" spans="2:9" ht="16.5" customHeight="1" thickBot="1">
      <c r="B115" s="24"/>
      <c r="C115" s="259" t="s">
        <v>109</v>
      </c>
      <c r="D115" s="257">
        <f>SUM(D116:D119)</f>
        <v>0</v>
      </c>
      <c r="E115" s="258" t="s">
        <v>55</v>
      </c>
      <c r="G115" s="265">
        <v>14852.53</v>
      </c>
      <c r="H115" s="121"/>
      <c r="I115" s="307" t="s">
        <v>110</v>
      </c>
    </row>
    <row r="116" spans="2:9" ht="123.75" customHeight="1" thickBot="1">
      <c r="B116" s="24" t="s">
        <v>111</v>
      </c>
      <c r="C116" s="277" t="s">
        <v>112</v>
      </c>
      <c r="D116" s="294">
        <v>0</v>
      </c>
      <c r="E116" s="258" t="s">
        <v>55</v>
      </c>
      <c r="G116" s="261">
        <v>6240.22</v>
      </c>
      <c r="H116" s="121"/>
      <c r="I116" s="308"/>
    </row>
    <row r="117" spans="2:9" ht="36" customHeight="1" thickBot="1">
      <c r="B117" s="24"/>
      <c r="C117" s="277" t="s">
        <v>113</v>
      </c>
      <c r="D117" s="294">
        <v>0</v>
      </c>
      <c r="E117" s="258" t="s">
        <v>55</v>
      </c>
      <c r="G117" s="261">
        <v>545</v>
      </c>
      <c r="H117" s="121"/>
      <c r="I117" s="308"/>
    </row>
    <row r="118" spans="2:9" ht="90" customHeight="1" thickBot="1">
      <c r="B118" s="24">
        <v>142</v>
      </c>
      <c r="C118" s="277" t="s">
        <v>114</v>
      </c>
      <c r="D118" s="294">
        <v>0</v>
      </c>
      <c r="E118" s="258" t="s">
        <v>55</v>
      </c>
      <c r="G118" s="261">
        <v>3808</v>
      </c>
      <c r="H118" s="121"/>
      <c r="I118" s="308"/>
    </row>
    <row r="119" spans="2:9" ht="60.75" customHeight="1" thickBot="1">
      <c r="B119" s="24" t="s">
        <v>115</v>
      </c>
      <c r="C119" s="277" t="s">
        <v>116</v>
      </c>
      <c r="D119" s="294">
        <v>0</v>
      </c>
      <c r="E119" s="258" t="s">
        <v>55</v>
      </c>
      <c r="G119" s="261">
        <v>4259.7700000000004</v>
      </c>
      <c r="H119" s="121"/>
      <c r="I119" s="309"/>
    </row>
    <row r="120" spans="2:9" s="121" customFormat="1" ht="7.7" customHeight="1"/>
    <row r="121" spans="2:9" s="121" customFormat="1" ht="6" customHeight="1"/>
    <row r="122" spans="2:9" ht="16.5" customHeight="1">
      <c r="B122" s="17"/>
      <c r="C122" s="313" t="s">
        <v>117</v>
      </c>
      <c r="D122" s="314"/>
      <c r="E122" s="314"/>
      <c r="F122" s="314"/>
      <c r="G122" s="314"/>
      <c r="H122" s="121"/>
    </row>
    <row r="123" spans="2:9">
      <c r="B123" s="24">
        <v>97</v>
      </c>
      <c r="C123" s="276" t="s">
        <v>118</v>
      </c>
      <c r="D123" s="290">
        <f>Aprēķini!G57</f>
        <v>0</v>
      </c>
      <c r="E123" s="296" t="s">
        <v>119</v>
      </c>
      <c r="G123" s="290">
        <v>301.18570114338286</v>
      </c>
      <c r="H123" s="121"/>
    </row>
    <row r="124" spans="2:9" ht="16.5" customHeight="1">
      <c r="B124" s="24">
        <v>38</v>
      </c>
      <c r="C124" s="276" t="s">
        <v>120</v>
      </c>
      <c r="D124" s="290">
        <f>Aprēķini!G23</f>
        <v>0</v>
      </c>
      <c r="E124" s="296" t="s">
        <v>121</v>
      </c>
      <c r="G124" s="290">
        <v>5.79</v>
      </c>
      <c r="H124" s="121"/>
    </row>
    <row r="125" spans="2:9" s="121" customFormat="1" ht="6" customHeight="1"/>
    <row r="126" spans="2:9" ht="42" customHeight="1">
      <c r="B126" s="17"/>
      <c r="C126" s="121"/>
      <c r="D126" s="213" t="s">
        <v>122</v>
      </c>
      <c r="E126" s="121"/>
      <c r="G126" s="213" t="s">
        <v>122</v>
      </c>
      <c r="H126" s="121"/>
      <c r="I126" s="291" t="s">
        <v>123</v>
      </c>
    </row>
    <row r="127" spans="2:9" ht="18" customHeight="1">
      <c r="B127" s="17"/>
      <c r="C127" s="30" t="s">
        <v>124</v>
      </c>
      <c r="D127" s="297">
        <f>Aprēķini!R141</f>
        <v>0</v>
      </c>
      <c r="E127" s="121"/>
      <c r="G127" s="295">
        <v>0.38484252037926697</v>
      </c>
      <c r="H127" s="121"/>
    </row>
    <row r="128" spans="2:9" ht="18" customHeight="1">
      <c r="B128" s="17"/>
      <c r="C128" s="30" t="s">
        <v>125</v>
      </c>
      <c r="D128" s="297">
        <f>Aprēķini!R142</f>
        <v>0</v>
      </c>
      <c r="E128" s="121"/>
      <c r="G128" s="295">
        <v>0.2858555155673419</v>
      </c>
      <c r="H128" s="121"/>
    </row>
    <row r="129" spans="2:8" s="121" customFormat="1" ht="6.75" customHeight="1"/>
    <row r="130" spans="2:8" ht="16.5" customHeight="1">
      <c r="B130" s="17"/>
      <c r="C130" s="276" t="s">
        <v>126</v>
      </c>
      <c r="D130" s="290">
        <f>Aprēķini!R144</f>
        <v>0</v>
      </c>
      <c r="E130" s="121"/>
      <c r="G130" s="290">
        <v>9.5247036247347344E-2</v>
      </c>
      <c r="H130" s="121"/>
    </row>
    <row r="131" spans="2:8" ht="18" customHeight="1">
      <c r="B131" s="17"/>
      <c r="C131" s="276" t="s">
        <v>127</v>
      </c>
      <c r="D131" s="290">
        <f>Aprēķini!R145</f>
        <v>0</v>
      </c>
      <c r="E131" s="121"/>
      <c r="G131" s="290">
        <v>0.13894609116433751</v>
      </c>
      <c r="H131" s="121"/>
    </row>
  </sheetData>
  <sheetProtection sheet="1" objects="1" scenarios="1"/>
  <protectedRanges>
    <protectedRange sqref="C1:C2" name="Range4"/>
    <protectedRange sqref="D116:D119 D21:D22 D24:D25 D27:D31 D33:D38 D71 D86:D88 D91:D95 D98:D100 D124 D103:D106 D42:D44 H60:H64 D60:F64 D46:D47 D19 D77 D13:D15 D109:D111 D80:D83 D54:D56 D69 D65:D68" name="Range2"/>
  </protectedRanges>
  <mergeCells count="18">
    <mergeCell ref="C49:E49"/>
    <mergeCell ref="C73:E73"/>
    <mergeCell ref="C113:E113"/>
    <mergeCell ref="C122:G122"/>
    <mergeCell ref="I19:I38"/>
    <mergeCell ref="I42:I44"/>
    <mergeCell ref="I46:I47"/>
    <mergeCell ref="I77:I111"/>
    <mergeCell ref="I115:I119"/>
    <mergeCell ref="I14:I15"/>
    <mergeCell ref="H14:H15"/>
    <mergeCell ref="H19:H38"/>
    <mergeCell ref="C1:D1"/>
    <mergeCell ref="C2:D2"/>
    <mergeCell ref="C4:E4"/>
    <mergeCell ref="C6:E6"/>
    <mergeCell ref="C8:E8"/>
    <mergeCell ref="I8:I11"/>
  </mergeCells>
  <dataValidations xWindow="820" yWindow="428" count="47">
    <dataValidation allowBlank="1" showInputMessage="1" showErrorMessage="1" promptTitle="Skaidrojums:" prompt="Visi algoto darbinieku nostrādāto stundu skaits._x000a_Algotais darbaspēks - darbinieki, kuriem ir darba  attiecības ar saimniecību. Tie nav īpašnieka ģimenes locekļi, kuriem maksā algu._x000a__x000a_" sqref="D42" xr:uid="{00000000-0002-0000-0100-000000000000}"/>
    <dataValidation allowBlank="1" showInputMessage="1" showErrorMessage="1" promptTitle="Skaidrojums:" prompt="Īpašnieka ģimenes locekļu, kuri saņem materiālu labumu un kuru ieguldītais darbs netiek pilnībā atalgots, gadā nostrādātās stundas. Tas var būt īpašnieks, īpašnieka laulātais, regulāri vai neregulāri nodarbinātie._x000a_Nepārsniedz 1840 stundas gadā uz cilvēku." sqref="D44" xr:uid="{00000000-0002-0000-0100-000001000000}"/>
    <dataValidation allowBlank="1" showInputMessage="1" showErrorMessage="1" promptTitle="Skaidrojums:" prompt="Darba samaksa nodarbinātajiem, t.sk. nealgotajam darbaspēkam, par gadu - alga, prēmijas, peļņas daļa, VSAOI u.tml., t.sk. natūrā, piemēram, segtās izmaksas par dzīvokli, uzturu, īpašumā nodotie izstrādājumi, apdrošināšanu u.c." sqref="D103" xr:uid="{00000000-0002-0000-0100-000002000000}"/>
    <dataValidation allowBlank="1" showErrorMessage="1" prompt="_x000a_" sqref="D13" xr:uid="{00000000-0002-0000-0100-000003000000}"/>
    <dataValidation allowBlank="1" showInputMessage="1" showErrorMessage="1" promptTitle="Skaidrojums:" sqref="D14 D60 D28" xr:uid="{00000000-0002-0000-0100-000004000000}"/>
    <dataValidation allowBlank="1" showErrorMessage="1" promptTitle="Skaidrojums:" prompt="Citiem iznomātā zeme:_x000a_Neiekļauj platības:_x000a_-no kurām tiek pārdota tikai raža_x000a_-kuru nomas laiks ir mazāks par vienu gadu vai gadījuma rakstura noma" sqref="D15" xr:uid="{00000000-0002-0000-0100-000005000000}"/>
    <dataValidation type="decimal" operator="greaterThan" allowBlank="1" showInputMessage="1" showErrorMessage="1" error="Skaitlim jābūt lielākam par 0!" promptTitle="Skaidrojums:" prompt="Slaucamās govis ir govis, kas ir atnesušās un tiek turētas piena ražošanai" sqref="D19" xr:uid="{00000000-0002-0000-0100-000006000000}">
      <formula1>0</formula1>
    </dataValidation>
    <dataValidation allowBlank="1" showInputMessage="1" showErrorMessage="1" prompt="Jaunlopi ir buļļi un teles, kas jaunāki par gadu" sqref="D20" xr:uid="{00000000-0002-0000-0100-000007000000}"/>
    <dataValidation allowBlank="1" showInputMessage="1" showErrorMessage="1" prompt="Buļļi no 1 līdz 2 gadiem: ieskaita arī vaislas buļļus._x000a_Teles no 1 līdz 2 gadiem: neieskaita tās, kas jau atnesušās." sqref="D23" xr:uid="{00000000-0002-0000-0100-000008000000}"/>
    <dataValidation allowBlank="1" showInputMessage="1" showErrorMessage="1" prompt="-Buļļi vecāki par 2 gadiem_x000a_-Vaislas teles, vecākas par 2 gadiem: vēl nav atnesušās_x000a_-Nobarojamās teles, vecākas par 2 gadiem: nav atnesušās un nav vaislai_x000a_-Brāķētas slaucamās govis._x000a_-Zīdītājgovis: paredzētas teļu atražošanai, piens nav patēriņam." sqref="D26" xr:uid="{00000000-0002-0000-0100-000009000000}"/>
    <dataValidation allowBlank="1" showInputMessage="1" showErrorMessage="1" prompt="- Nobarojamās cūkas: cūkas svarā virs 20 kg, izņemot kuiļus un brāķētās cūkas._x000a_- Sivēnmātes: svarā virs 50 kg, izņemot brāķētās sivēnmātes._x000a_- Pārējās cūkas: kuiļi un brāķētās cūkas, kā arī vaislas sivēnmātes svarā no 20 līdz 50 kg._x000a_" sqref="D33" xr:uid="{00000000-0002-0000-0100-00000A000000}"/>
    <dataValidation allowBlank="1" showInputMessage="1" showErrorMessage="1" prompt="Sivēni svarā līdz 20 kg" sqref="D34" xr:uid="{00000000-0002-0000-0100-00000B000000}"/>
    <dataValidation allowBlank="1" showInputMessage="1" showErrorMessage="1" prompt="- Aitu mātes ir aitas, vecākas par gadu un atnesušās, kuras paredzētas vaislai._x000a_ - Pārējās aitas: visu vecumu aitas, izņemot aitu mātes._x000a_ - Kazu mātes: paredzētas vaislai._x000a_ - Pārējās kazas: izņemot kazu mātes._x000a_" sqref="D35" xr:uid="{00000000-0002-0000-0100-00000C000000}"/>
    <dataValidation type="decimal" operator="greaterThan" allowBlank="1" showInputMessage="1" showErrorMessage="1" error="Skaitlim jābūt lielākam par 0!" sqref="D124" xr:uid="{00000000-0002-0000-0100-00000D000000}">
      <formula1>0</formula1>
    </dataValidation>
    <dataValidation allowBlank="1" showInputMessage="1" showErrorMessage="1" promptTitle="Skaidrojums:" prompt="-Vistas gaļai: izņemot dējējvistas un brāķētās vistas, neiekļauj cāļus._x000a_-Dējējvistas: jaunās vistiņas, dējējvistas un brāķētās dējējvistas, neiekļauj cāļus._x000a_-Pīles, zosis, pārējie putni: iekļauj arī tītarus, paipalas, fazānus, strausus, neiekļauj cāļus" sqref="D36" xr:uid="{00000000-0002-0000-0100-00000E000000}"/>
    <dataValidation allowBlank="1" showInputMessage="1" showErrorMessage="1" promptTitle="Skaidrojums:" prompt="Zirgi: pārdošanai audzētie, darba un pārējie zirgi." sqref="D37" xr:uid="{00000000-0002-0000-0100-00000F000000}"/>
    <dataValidation allowBlank="1" showInputMessage="1" showErrorMessage="1" promptTitle="Skaidrojums" prompt="Trušu mātes. Neieskaita pārējos trušus." sqref="D38" xr:uid="{00000000-0002-0000-0100-000010000000}"/>
    <dataValidation allowBlank="1" showInputMessage="1" showErrorMessage="1" promptTitle="Skaidrojums:" prompt="Pārskata gadā saimniecībā saražoto lauksaimniecības produktu vērtība, neatkarīgi no izlietojuma (t.sk. pārdotā, personīgais patēriņš, izlietotais lopkopībā, augkopībā, pārstrādātais)" sqref="D53" xr:uid="{00000000-0002-0000-0100-000011000000}"/>
    <dataValidation allowBlank="1" showInputMessage="1" showErrorMessage="1" promptTitle="Skaidrojums:" prompt="Pārskata gadā saimniecībā saražoto augkopības produktu vērtība (t.sk. pārdotā, personīgais patēriņš, izlietotais lopkopībā, augkopībā, pārstrādātais)" sqref="D79" xr:uid="{00000000-0002-0000-0100-000012000000}"/>
    <dataValidation allowBlank="1" showInputMessage="1" showErrorMessage="1" promptTitle="Skaidrojums:" prompt="Pārskata gadā saimniecībā saražoto lopkopības produktu vērtība (t.sk. pārdotā, personīgais patēriņš, izlietotais lopkopībā, augkopībā, pārstrādātais)" sqref="D58:D59 G59" xr:uid="{00000000-0002-0000-0100-000013000000}"/>
    <dataValidation allowBlank="1" showInputMessage="1" showErrorMessage="1" promptTitle="Skaidrojums:" prompt="Cita lopkopības produkcija (izņemot gaļu): kazu, aitas un ķēves piens, ādas, subprodukti, bišu vasks, embriji, biohumuss un ieņēmumi par zirgu pārošanu." sqref="D65" xr:uid="{00000000-0002-0000-0100-000014000000}"/>
    <dataValidation allowBlank="1" showInputMessage="1" showErrorMessage="1" promptTitle="Skaidrojums:" prompt="Visa pirktā lopbarība, t.sk. pakaiši." sqref="D86" xr:uid="{00000000-0002-0000-0100-000015000000}"/>
    <dataValidation allowBlank="1" showInputMessage="1" showErrorMessage="1" promptTitle="Skaidrojums:" prompt="Veterināro pakalpojumu un medikamentu izmaksas, mākslīgā apsēklošana." sqref="D87" xr:uid="{00000000-0002-0000-0100-000016000000}"/>
    <dataValidation allowBlank="1" showInputMessage="1" showErrorMessage="1" promptTitle="Skaidrojums:" prompt="Piena pārraudzība, kastrācija, ganāmpulka reģistrācija ciltsgrāmatās, ar lopkopību saistīto mašīnu un iekārtu mazgāšanas līdzekļi, iepakojuma materiāls, lopkopības produkcijas glabāšana u.c." sqref="D88" xr:uid="{00000000-0002-0000-0100-000017000000}"/>
    <dataValidation allowBlank="1" showInputMessage="1" showErrorMessage="1" promptTitle="Skaidrojums:" prompt="Ēku un zemes ielabošanas objektu ekspluatācijas izmaksas, ieskaitot siltumnīcu un citu segto platību inventāru, celtniecības materiālus; neuzrāda izmaksas lielākiem remontdarbiem, kas palielina objekta vērtību vai jaunus kapitālieguldījumus." sqref="D91" xr:uid="{00000000-0002-0000-0100-000018000000}"/>
    <dataValidation allowBlank="1" showInputMessage="1" showErrorMessage="1" promptTitle="Skaidrojums:" prompt="Tikai saimniecības vajadzībām patērētā degviela un smērvielas - neieskaita personīgajam patēriņam izlietoto. Degvielas izmaksās uzrāda tikai faktiski samaksāto akcīzes nodokli." sqref="D92" xr:uid="{00000000-0002-0000-0100-000019000000}"/>
    <dataValidation allowBlank="1" showInputMessage="1" showErrorMessage="1" promptTitle="Skaidrojums:" prompt="– Elektrība: pirktās elektroenerģijas patēriņš uzņēmuma vajadzībām._x000a_– Pirktais kurināmais: pirktā kurināmā patēriņš uzņēmuma vajadzībām_x000a_– Pašražotais kurināmais: pašražotā kurināmā patēriņš uzņēmuma vajadzībām._x000a_– Maksa par ūdeni un tā piegādi_x000a_" sqref="D93" xr:uid="{00000000-0002-0000-0100-00001A000000}"/>
    <dataValidation allowBlank="1" showInputMessage="1" showErrorMessage="1" promptTitle="Skaidrojums:" prompt="Lauksaimniecības pakalpojumi, iekārtu un tehnikas pakalpojumiem: uzrāda samaksu par augsnes apstrādi, sēšanu, mēslošanu, apstrādi ar augu aizsardzības līdzekļiem u.c. " sqref="D94" xr:uid="{00000000-0002-0000-0100-00001B000000}"/>
    <dataValidation allowBlank="1" showInputMessage="1" showErrorMessage="1" promptTitle="Skaidrojums:" prompt="-Maksa par ūdeni un tā piegādi_x000a_-Lauksaimniecības apdrošināšana (sējumu, mājlopu u.c.)_x000a_-Pārējā apdrošināšana (izņemot darbinieku apdrošināšanu)_x000a_-Uz pārskata gadu attiecinātie iepriekšējo periodu izdevumi_x000a_-Pārējās pieskaitāmās izmaksas" sqref="D95" xr:uid="{00000000-0002-0000-0100-00001C000000}"/>
    <dataValidation allowBlank="1" showInputMessage="1" showErrorMessage="1" promptTitle="Skaidrojums:" prompt="-Aprēķinātais ienākuma nodoklis no saimnieciskās darbības par pārskata gadu_x000a_- Mikrouzņēmuma nodoklis_x000a_" sqref="D111" xr:uid="{00000000-0002-0000-0100-00001D000000}"/>
    <dataValidation allowBlank="1" showInputMessage="1" showErrorMessage="1" promptTitle="Skaidrojums:" prompt="Visu lopu iegāde un ar to saistītie izdevumi (transports, administratīvās izmaksas u.tml.)" sqref="D77" xr:uid="{00000000-0002-0000-0100-00001E000000}"/>
    <dataValidation allowBlank="1" showInputMessage="1" showErrorMessage="1" promptTitle="Skaidrojums:" prompt="Pārējiās subsīdijas, kredītprocentu subsīdijas, investīciju projektu valsts vai ES līdzfinansējuma norakstāmā daļa" sqref="D119" xr:uid="{00000000-0002-0000-0100-00001F000000}"/>
    <dataValidation allowBlank="1" showInputMessage="1" showErrorMessage="1" promptTitle="Skaidrojums:" prompt="Dabas resursu, autotransporta, subsidētās elektroenerģijas nodoklis, arī akcīzes nodoklis saimniecībām, kas nodarbojas ar akcīzes preču pārdošanu. Šeit neiekļauj akcīzes nodokļa kompensāciju par dīzeļdegvielu." sqref="D109" xr:uid="{00000000-0002-0000-0100-000020000000}"/>
    <dataValidation allowBlank="1" showInputMessage="1" showErrorMessage="1" promptTitle="Skaidrojums:" prompt="Pašražotā augkopības produkcija, kas  izlietota vai paredzēta izlietot lopbarībai mājlopiem un putniem, novērtēta naudā (pēc saimnieka ieskatiem)._x000a_" sqref="D54" xr:uid="{00000000-0002-0000-0100-000021000000}"/>
    <dataValidation allowBlank="1" showInputMessage="1" showErrorMessage="1" promptTitle="Skaidrojums:" prompt="Pārdotā piena vērtība EUR (no slaucamām govīm). _x000a__x000a_Ja saimniecība no pārstrādes uzņēmuma pretī saņem vājpienu vai suliņas, pārdotā piena vērtību nesamazina par saņemtā vājpiena vai suliņu vērtību." sqref="D61" xr:uid="{00000000-0002-0000-0100-000022000000}"/>
    <dataValidation allowBlank="1" showInputMessage="1" showErrorMessage="1" prompt="Pārdotā piena apjoms tonnās (no slaucamām govīm). _x000a__x000a_Ja par nodoto pienu saimniecība no pārstrādes uzņēmuma pretī saņem vājpienu vai suliņas, pārdotā piena apjomu nesamazina par saņemtā vājpiena vai suliņu apjomu." sqref="E61 H61" xr:uid="{00000000-0002-0000-0100-000023000000}"/>
    <dataValidation allowBlank="1" showInputMessage="1" showErrorMessage="1" promptTitle="Skaidrojums:" prompt="Lopkopībā - teļu barošanai - izlietotā piena vērtība EUR (no slaucamām govīm, zīdītājgovīm)._x000a__x000a_Novērtēta ne augstāk par zemākajām tirgus cenām." sqref="D62" xr:uid="{00000000-0002-0000-0100-000024000000}"/>
    <dataValidation allowBlank="1" showInputMessage="1" showErrorMessage="1" prompt="Lopkopībā - teļu barošanai - izlietotā piena apjoms tonnās  (no slaucamām govīm)." sqref="E62 H62" xr:uid="{00000000-0002-0000-0100-000025000000}"/>
    <dataValidation allowBlank="1" showInputMessage="1" showErrorMessage="1" promptTitle="Skaidrojums:" prompt="Vērtība EUR. Uzrāda, ja saimniecība nodarbojas ar pašu saražotā piena pārstrādi. Novērtēta ne augstāk par zemākajām tirgus cenām." sqref="D63" xr:uid="{00000000-0002-0000-0100-000026000000}"/>
    <dataValidation allowBlank="1" showInputMessage="1" showErrorMessage="1" promptTitle="cits izlietojums (pašpatēriņam u" sqref="C64" xr:uid="{00000000-0002-0000-0100-000027000000}"/>
    <dataValidation allowBlank="1" showInputMessage="1" showErrorMessage="1" promptTitle="Skaidrojums:" prompt="Ierakstiet, cik no no visām lauksaimniecības ēkām tiek izmantotas lopkopībai:_x000a_25 - viena ceturtdaļa visu  ēku_x000a_50 - puse ēku_x000a_75 - trīs ceturtdaļas visu ēku_x000a_100 - visas saimniecībā esošās lauksaimniecības ēkas_x000a_" sqref="D46" xr:uid="{00000000-0002-0000-0100-000028000000}"/>
    <dataValidation allowBlank="1" showInputMessage="1" showErrorMessage="1" promptTitle="Skaidrojums:" prompt="Ierakstiet, cik no no visas lauksaimniecības tehnikas tiek izmantota augkopībai:_x000a_25 - viena ceturtdaļa visas tehnikas_x000a_50 - puse tehnikas_x000a_75 - trīs ceturtdaļas tehnikas_x000a_100 - visa saimniecības rīcībā esošā lauksaimniecības tehnika" sqref="D47" xr:uid="{00000000-0002-0000-0100-000029000000}"/>
    <dataValidation allowBlank="1" showErrorMessage="1" promptTitle="Skaidrojums:" prompt="Pārskata gadā saimniecībā saražoto lauksaimniecības produktu vērtība, neatkarīgi no izlietojuma (t.sk. pārdotā, personīgais patēriņš, izlietotais lopkopībā, augkopībā, pārstrādātais)" sqref="D51" xr:uid="{00000000-0002-0000-0100-00002A000000}"/>
    <dataValidation allowBlank="1" showInputMessage="1" showErrorMessage="1" promptTitle="Skaidrojums:" prompt="Vērtība EUR. Novērtēta ne augstāk par zemākajām tirgus cenām." sqref="D64" xr:uid="{00000000-0002-0000-0100-00002B000000}"/>
    <dataValidation allowBlank="1" showInputMessage="1" showErrorMessage="1" promptTitle="Skaidrojums:" prompt="Iepriekš neminēta lauksaimniecības produkcijas  un nelauksaimniecības produkcijas vērtība EUR." sqref="D71" xr:uid="{00000000-0002-0000-0100-00002C000000}"/>
    <dataValidation allowBlank="1" showInputMessage="1" showErrorMessage="1" promptTitle="Skaidrojums:" prompt="Visu nealgoto darbinieku vai ģimenes locekļu nostrādātais stundu skaits. t.sk. īpašnieka ģimenes locekļu, kuriem maksā algu vai kuri saņem materiālu labumu un kuru ieguldītais darbs netiek pilnībā atalgots._x000a__x000a_" sqref="D43" xr:uid="{00000000-0002-0000-0100-00002D000000}"/>
    <dataValidation allowBlank="1" showInputMessage="1" showErrorMessage="1" promptTitle="Skaidrojums:" prompt="Visas augkopībā izmantotās." sqref="D55 D80:D83 D67:D68" xr:uid="{00000000-0002-0000-0100-00002E000000}"/>
  </dataValidations>
  <hyperlinks>
    <hyperlink ref="C2" location="Apraksts!A1" display="Uz aprakstu" xr:uid="{00000000-0004-0000-0100-000000000000}"/>
    <hyperlink ref="C1" location="Rezultāti!A1" display="Skatīt rezultātus" xr:uid="{00000000-0004-0000-0100-000001000000}"/>
  </hyperlinks>
  <printOptions headings="1"/>
  <pageMargins left="0" right="0" top="0" bottom="0" header="0" footer="0"/>
  <pageSetup paperSize="9" scale="75" fitToHeight="0"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92D050"/>
  </sheetPr>
  <dimension ref="A1:WVM69"/>
  <sheetViews>
    <sheetView showGridLines="0" showRowColHeaders="0" topLeftCell="E1" zoomScaleNormal="100" workbookViewId="0">
      <pane ySplit="3" topLeftCell="A4" activePane="bottomLeft" state="frozen"/>
      <selection pane="bottomLeft" activeCell="E2" sqref="E2"/>
    </sheetView>
  </sheetViews>
  <sheetFormatPr defaultColWidth="0" defaultRowHeight="12.75" zeroHeight="1"/>
  <cols>
    <col min="1" max="1" width="1.7109375" style="122" customWidth="1"/>
    <col min="2" max="2" width="42.42578125" style="25" hidden="1" customWidth="1"/>
    <col min="3" max="3" width="5.42578125" style="25" hidden="1" customWidth="1"/>
    <col min="4" max="4" width="51.85546875" style="122" customWidth="1"/>
    <col min="5" max="5" width="60.5703125" style="25" customWidth="1"/>
    <col min="6" max="7" width="14.28515625" style="25" customWidth="1"/>
    <col min="8" max="8" width="2.28515625" style="25" customWidth="1"/>
    <col min="9" max="9" width="11.85546875" style="25" bestFit="1" customWidth="1"/>
    <col min="10" max="10" width="0.42578125" style="25" customWidth="1"/>
    <col min="11" max="11" width="11.5703125" style="122" bestFit="1" customWidth="1"/>
    <col min="12" max="12" width="31.5703125" style="25" hidden="1"/>
    <col min="13" max="248" width="9.140625" style="25" hidden="1"/>
    <col min="249" max="249" width="1.7109375" style="25" hidden="1"/>
    <col min="250" max="250" width="36.28515625" style="25" hidden="1"/>
    <col min="251" max="251" width="12.28515625" style="25" hidden="1"/>
    <col min="252" max="257" width="9.140625" style="25" hidden="1"/>
    <col min="258" max="258" width="6.140625" style="25" hidden="1"/>
    <col min="259" max="259" width="2" style="25" hidden="1"/>
    <col min="260" max="260" width="8.140625" style="25" hidden="1"/>
    <col min="261" max="261" width="5.7109375" style="25" hidden="1"/>
    <col min="262" max="504" width="9.140625" style="25" hidden="1"/>
    <col min="505" max="505" width="1.7109375" style="25" hidden="1"/>
    <col min="506" max="506" width="36.28515625" style="25" hidden="1"/>
    <col min="507" max="507" width="12.28515625" style="25" hidden="1"/>
    <col min="508" max="513" width="9.140625" style="25" hidden="1"/>
    <col min="514" max="514" width="6.140625" style="25" hidden="1"/>
    <col min="515" max="515" width="2" style="25" hidden="1"/>
    <col min="516" max="516" width="8.140625" style="25" hidden="1"/>
    <col min="517" max="517" width="5.7109375" style="25" hidden="1"/>
    <col min="518" max="760" width="9.140625" style="25" hidden="1"/>
    <col min="761" max="761" width="1.7109375" style="25" hidden="1"/>
    <col min="762" max="762" width="36.28515625" style="25" hidden="1"/>
    <col min="763" max="763" width="12.28515625" style="25" hidden="1"/>
    <col min="764" max="769" width="9.140625" style="25" hidden="1"/>
    <col min="770" max="770" width="6.140625" style="25" hidden="1"/>
    <col min="771" max="771" width="2" style="25" hidden="1"/>
    <col min="772" max="772" width="8.140625" style="25" hidden="1"/>
    <col min="773" max="773" width="5.7109375" style="25" hidden="1"/>
    <col min="774" max="1016" width="9.140625" style="25" hidden="1"/>
    <col min="1017" max="1017" width="1.7109375" style="25" hidden="1"/>
    <col min="1018" max="1018" width="36.28515625" style="25" hidden="1"/>
    <col min="1019" max="1019" width="12.28515625" style="25" hidden="1"/>
    <col min="1020" max="1025" width="9.140625" style="25" hidden="1"/>
    <col min="1026" max="1026" width="6.140625" style="25" hidden="1"/>
    <col min="1027" max="1027" width="2" style="25" hidden="1"/>
    <col min="1028" max="1028" width="8.140625" style="25" hidden="1"/>
    <col min="1029" max="1029" width="5.7109375" style="25" hidden="1"/>
    <col min="1030" max="1272" width="9.140625" style="25" hidden="1"/>
    <col min="1273" max="1273" width="1.7109375" style="25" hidden="1"/>
    <col min="1274" max="1274" width="36.28515625" style="25" hidden="1"/>
    <col min="1275" max="1275" width="12.28515625" style="25" hidden="1"/>
    <col min="1276" max="1281" width="9.140625" style="25" hidden="1"/>
    <col min="1282" max="1282" width="6.140625" style="25" hidden="1"/>
    <col min="1283" max="1283" width="2" style="25" hidden="1"/>
    <col min="1284" max="1284" width="8.140625" style="25" hidden="1"/>
    <col min="1285" max="1285" width="5.7109375" style="25" hidden="1"/>
    <col min="1286" max="1528" width="9.140625" style="25" hidden="1"/>
    <col min="1529" max="1529" width="1.7109375" style="25" hidden="1"/>
    <col min="1530" max="1530" width="36.28515625" style="25" hidden="1"/>
    <col min="1531" max="1531" width="12.28515625" style="25" hidden="1"/>
    <col min="1532" max="1537" width="9.140625" style="25" hidden="1"/>
    <col min="1538" max="1538" width="6.140625" style="25" hidden="1"/>
    <col min="1539" max="1539" width="2" style="25" hidden="1"/>
    <col min="1540" max="1540" width="8.140625" style="25" hidden="1"/>
    <col min="1541" max="1541" width="5.7109375" style="25" hidden="1"/>
    <col min="1542" max="1784" width="9.140625" style="25" hidden="1"/>
    <col min="1785" max="1785" width="1.7109375" style="25" hidden="1"/>
    <col min="1786" max="1786" width="36.28515625" style="25" hidden="1"/>
    <col min="1787" max="1787" width="12.28515625" style="25" hidden="1"/>
    <col min="1788" max="1793" width="9.140625" style="25" hidden="1"/>
    <col min="1794" max="1794" width="6.140625" style="25" hidden="1"/>
    <col min="1795" max="1795" width="2" style="25" hidden="1"/>
    <col min="1796" max="1796" width="8.140625" style="25" hidden="1"/>
    <col min="1797" max="1797" width="5.7109375" style="25" hidden="1"/>
    <col min="1798" max="2040" width="9.140625" style="25" hidden="1"/>
    <col min="2041" max="2041" width="1.7109375" style="25" hidden="1"/>
    <col min="2042" max="2042" width="36.28515625" style="25" hidden="1"/>
    <col min="2043" max="2043" width="12.28515625" style="25" hidden="1"/>
    <col min="2044" max="2049" width="9.140625" style="25" hidden="1"/>
    <col min="2050" max="2050" width="6.140625" style="25" hidden="1"/>
    <col min="2051" max="2051" width="2" style="25" hidden="1"/>
    <col min="2052" max="2052" width="8.140625" style="25" hidden="1"/>
    <col min="2053" max="2053" width="5.7109375" style="25" hidden="1"/>
    <col min="2054" max="2296" width="9.140625" style="25" hidden="1"/>
    <col min="2297" max="2297" width="1.7109375" style="25" hidden="1"/>
    <col min="2298" max="2298" width="36.28515625" style="25" hidden="1"/>
    <col min="2299" max="2299" width="12.28515625" style="25" hidden="1"/>
    <col min="2300" max="2305" width="9.140625" style="25" hidden="1"/>
    <col min="2306" max="2306" width="6.140625" style="25" hidden="1"/>
    <col min="2307" max="2307" width="2" style="25" hidden="1"/>
    <col min="2308" max="2308" width="8.140625" style="25" hidden="1"/>
    <col min="2309" max="2309" width="5.7109375" style="25" hidden="1"/>
    <col min="2310" max="2552" width="9.140625" style="25" hidden="1"/>
    <col min="2553" max="2553" width="1.7109375" style="25" hidden="1"/>
    <col min="2554" max="2554" width="36.28515625" style="25" hidden="1"/>
    <col min="2555" max="2555" width="12.28515625" style="25" hidden="1"/>
    <col min="2556" max="2561" width="9.140625" style="25" hidden="1"/>
    <col min="2562" max="2562" width="6.140625" style="25" hidden="1"/>
    <col min="2563" max="2563" width="2" style="25" hidden="1"/>
    <col min="2564" max="2564" width="8.140625" style="25" hidden="1"/>
    <col min="2565" max="2565" width="5.7109375" style="25" hidden="1"/>
    <col min="2566" max="2808" width="9.140625" style="25" hidden="1"/>
    <col min="2809" max="2809" width="1.7109375" style="25" hidden="1"/>
    <col min="2810" max="2810" width="36.28515625" style="25" hidden="1"/>
    <col min="2811" max="2811" width="12.28515625" style="25" hidden="1"/>
    <col min="2812" max="2817" width="9.140625" style="25" hidden="1"/>
    <col min="2818" max="2818" width="6.140625" style="25" hidden="1"/>
    <col min="2819" max="2819" width="2" style="25" hidden="1"/>
    <col min="2820" max="2820" width="8.140625" style="25" hidden="1"/>
    <col min="2821" max="2821" width="5.7109375" style="25" hidden="1"/>
    <col min="2822" max="3064" width="9.140625" style="25" hidden="1"/>
    <col min="3065" max="3065" width="1.7109375" style="25" hidden="1"/>
    <col min="3066" max="3066" width="36.28515625" style="25" hidden="1"/>
    <col min="3067" max="3067" width="12.28515625" style="25" hidden="1"/>
    <col min="3068" max="3073" width="9.140625" style="25" hidden="1"/>
    <col min="3074" max="3074" width="6.140625" style="25" hidden="1"/>
    <col min="3075" max="3075" width="2" style="25" hidden="1"/>
    <col min="3076" max="3076" width="8.140625" style="25" hidden="1"/>
    <col min="3077" max="3077" width="5.7109375" style="25" hidden="1"/>
    <col min="3078" max="3320" width="9.140625" style="25" hidden="1"/>
    <col min="3321" max="3321" width="1.7109375" style="25" hidden="1"/>
    <col min="3322" max="3322" width="36.28515625" style="25" hidden="1"/>
    <col min="3323" max="3323" width="12.28515625" style="25" hidden="1"/>
    <col min="3324" max="3329" width="9.140625" style="25" hidden="1"/>
    <col min="3330" max="3330" width="6.140625" style="25" hidden="1"/>
    <col min="3331" max="3331" width="2" style="25" hidden="1"/>
    <col min="3332" max="3332" width="8.140625" style="25" hidden="1"/>
    <col min="3333" max="3333" width="5.7109375" style="25" hidden="1"/>
    <col min="3334" max="3576" width="9.140625" style="25" hidden="1"/>
    <col min="3577" max="3577" width="1.7109375" style="25" hidden="1"/>
    <col min="3578" max="3578" width="36.28515625" style="25" hidden="1"/>
    <col min="3579" max="3579" width="12.28515625" style="25" hidden="1"/>
    <col min="3580" max="3585" width="9.140625" style="25" hidden="1"/>
    <col min="3586" max="3586" width="6.140625" style="25" hidden="1"/>
    <col min="3587" max="3587" width="2" style="25" hidden="1"/>
    <col min="3588" max="3588" width="8.140625" style="25" hidden="1"/>
    <col min="3589" max="3589" width="5.7109375" style="25" hidden="1"/>
    <col min="3590" max="3832" width="9.140625" style="25" hidden="1"/>
    <col min="3833" max="3833" width="1.7109375" style="25" hidden="1"/>
    <col min="3834" max="3834" width="36.28515625" style="25" hidden="1"/>
    <col min="3835" max="3835" width="12.28515625" style="25" hidden="1"/>
    <col min="3836" max="3841" width="9.140625" style="25" hidden="1"/>
    <col min="3842" max="3842" width="6.140625" style="25" hidden="1"/>
    <col min="3843" max="3843" width="2" style="25" hidden="1"/>
    <col min="3844" max="3844" width="8.140625" style="25" hidden="1"/>
    <col min="3845" max="3845" width="5.7109375" style="25" hidden="1"/>
    <col min="3846" max="4088" width="9.140625" style="25" hidden="1"/>
    <col min="4089" max="4089" width="1.7109375" style="25" hidden="1"/>
    <col min="4090" max="4090" width="36.28515625" style="25" hidden="1"/>
    <col min="4091" max="4091" width="12.28515625" style="25" hidden="1"/>
    <col min="4092" max="4097" width="9.140625" style="25" hidden="1"/>
    <col min="4098" max="4098" width="6.140625" style="25" hidden="1"/>
    <col min="4099" max="4099" width="2" style="25" hidden="1"/>
    <col min="4100" max="4100" width="8.140625" style="25" hidden="1"/>
    <col min="4101" max="4101" width="5.7109375" style="25" hidden="1"/>
    <col min="4102" max="4344" width="9.140625" style="25" hidden="1"/>
    <col min="4345" max="4345" width="1.7109375" style="25" hidden="1"/>
    <col min="4346" max="4346" width="36.28515625" style="25" hidden="1"/>
    <col min="4347" max="4347" width="12.28515625" style="25" hidden="1"/>
    <col min="4348" max="4353" width="9.140625" style="25" hidden="1"/>
    <col min="4354" max="4354" width="6.140625" style="25" hidden="1"/>
    <col min="4355" max="4355" width="2" style="25" hidden="1"/>
    <col min="4356" max="4356" width="8.140625" style="25" hidden="1"/>
    <col min="4357" max="4357" width="5.7109375" style="25" hidden="1"/>
    <col min="4358" max="4600" width="9.140625" style="25" hidden="1"/>
    <col min="4601" max="4601" width="1.7109375" style="25" hidden="1"/>
    <col min="4602" max="4602" width="36.28515625" style="25" hidden="1"/>
    <col min="4603" max="4603" width="12.28515625" style="25" hidden="1"/>
    <col min="4604" max="4609" width="9.140625" style="25" hidden="1"/>
    <col min="4610" max="4610" width="6.140625" style="25" hidden="1"/>
    <col min="4611" max="4611" width="2" style="25" hidden="1"/>
    <col min="4612" max="4612" width="8.140625" style="25" hidden="1"/>
    <col min="4613" max="4613" width="5.7109375" style="25" hidden="1"/>
    <col min="4614" max="4856" width="9.140625" style="25" hidden="1"/>
    <col min="4857" max="4857" width="1.7109375" style="25" hidden="1"/>
    <col min="4858" max="4858" width="36.28515625" style="25" hidden="1"/>
    <col min="4859" max="4859" width="12.28515625" style="25" hidden="1"/>
    <col min="4860" max="4865" width="9.140625" style="25" hidden="1"/>
    <col min="4866" max="4866" width="6.140625" style="25" hidden="1"/>
    <col min="4867" max="4867" width="2" style="25" hidden="1"/>
    <col min="4868" max="4868" width="8.140625" style="25" hidden="1"/>
    <col min="4869" max="4869" width="5.7109375" style="25" hidden="1"/>
    <col min="4870" max="5112" width="9.140625" style="25" hidden="1"/>
    <col min="5113" max="5113" width="1.7109375" style="25" hidden="1"/>
    <col min="5114" max="5114" width="36.28515625" style="25" hidden="1"/>
    <col min="5115" max="5115" width="12.28515625" style="25" hidden="1"/>
    <col min="5116" max="5121" width="9.140625" style="25" hidden="1"/>
    <col min="5122" max="5122" width="6.140625" style="25" hidden="1"/>
    <col min="5123" max="5123" width="2" style="25" hidden="1"/>
    <col min="5124" max="5124" width="8.140625" style="25" hidden="1"/>
    <col min="5125" max="5125" width="5.7109375" style="25" hidden="1"/>
    <col min="5126" max="5368" width="9.140625" style="25" hidden="1"/>
    <col min="5369" max="5369" width="1.7109375" style="25" hidden="1"/>
    <col min="5370" max="5370" width="36.28515625" style="25" hidden="1"/>
    <col min="5371" max="5371" width="12.28515625" style="25" hidden="1"/>
    <col min="5372" max="5377" width="9.140625" style="25" hidden="1"/>
    <col min="5378" max="5378" width="6.140625" style="25" hidden="1"/>
    <col min="5379" max="5379" width="2" style="25" hidden="1"/>
    <col min="5380" max="5380" width="8.140625" style="25" hidden="1"/>
    <col min="5381" max="5381" width="5.7109375" style="25" hidden="1"/>
    <col min="5382" max="5624" width="9.140625" style="25" hidden="1"/>
    <col min="5625" max="5625" width="1.7109375" style="25" hidden="1"/>
    <col min="5626" max="5626" width="36.28515625" style="25" hidden="1"/>
    <col min="5627" max="5627" width="12.28515625" style="25" hidden="1"/>
    <col min="5628" max="5633" width="9.140625" style="25" hidden="1"/>
    <col min="5634" max="5634" width="6.140625" style="25" hidden="1"/>
    <col min="5635" max="5635" width="2" style="25" hidden="1"/>
    <col min="5636" max="5636" width="8.140625" style="25" hidden="1"/>
    <col min="5637" max="5637" width="5.7109375" style="25" hidden="1"/>
    <col min="5638" max="5880" width="9.140625" style="25" hidden="1"/>
    <col min="5881" max="5881" width="1.7109375" style="25" hidden="1"/>
    <col min="5882" max="5882" width="36.28515625" style="25" hidden="1"/>
    <col min="5883" max="5883" width="12.28515625" style="25" hidden="1"/>
    <col min="5884" max="5889" width="9.140625" style="25" hidden="1"/>
    <col min="5890" max="5890" width="6.140625" style="25" hidden="1"/>
    <col min="5891" max="5891" width="2" style="25" hidden="1"/>
    <col min="5892" max="5892" width="8.140625" style="25" hidden="1"/>
    <col min="5893" max="5893" width="5.7109375" style="25" hidden="1"/>
    <col min="5894" max="6136" width="9.140625" style="25" hidden="1"/>
    <col min="6137" max="6137" width="1.7109375" style="25" hidden="1"/>
    <col min="6138" max="6138" width="36.28515625" style="25" hidden="1"/>
    <col min="6139" max="6139" width="12.28515625" style="25" hidden="1"/>
    <col min="6140" max="6145" width="9.140625" style="25" hidden="1"/>
    <col min="6146" max="6146" width="6.140625" style="25" hidden="1"/>
    <col min="6147" max="6147" width="2" style="25" hidden="1"/>
    <col min="6148" max="6148" width="8.140625" style="25" hidden="1"/>
    <col min="6149" max="6149" width="5.7109375" style="25" hidden="1"/>
    <col min="6150" max="6392" width="9.140625" style="25" hidden="1"/>
    <col min="6393" max="6393" width="1.7109375" style="25" hidden="1"/>
    <col min="6394" max="6394" width="36.28515625" style="25" hidden="1"/>
    <col min="6395" max="6395" width="12.28515625" style="25" hidden="1"/>
    <col min="6396" max="6401" width="9.140625" style="25" hidden="1"/>
    <col min="6402" max="6402" width="6.140625" style="25" hidden="1"/>
    <col min="6403" max="6403" width="2" style="25" hidden="1"/>
    <col min="6404" max="6404" width="8.140625" style="25" hidden="1"/>
    <col min="6405" max="6405" width="5.7109375" style="25" hidden="1"/>
    <col min="6406" max="6648" width="9.140625" style="25" hidden="1"/>
    <col min="6649" max="6649" width="1.7109375" style="25" hidden="1"/>
    <col min="6650" max="6650" width="36.28515625" style="25" hidden="1"/>
    <col min="6651" max="6651" width="12.28515625" style="25" hidden="1"/>
    <col min="6652" max="6657" width="9.140625" style="25" hidden="1"/>
    <col min="6658" max="6658" width="6.140625" style="25" hidden="1"/>
    <col min="6659" max="6659" width="2" style="25" hidden="1"/>
    <col min="6660" max="6660" width="8.140625" style="25" hidden="1"/>
    <col min="6661" max="6661" width="5.7109375" style="25" hidden="1"/>
    <col min="6662" max="6904" width="9.140625" style="25" hidden="1"/>
    <col min="6905" max="6905" width="1.7109375" style="25" hidden="1"/>
    <col min="6906" max="6906" width="36.28515625" style="25" hidden="1"/>
    <col min="6907" max="6907" width="12.28515625" style="25" hidden="1"/>
    <col min="6908" max="6913" width="9.140625" style="25" hidden="1"/>
    <col min="6914" max="6914" width="6.140625" style="25" hidden="1"/>
    <col min="6915" max="6915" width="2" style="25" hidden="1"/>
    <col min="6916" max="6916" width="8.140625" style="25" hidden="1"/>
    <col min="6917" max="6917" width="5.7109375" style="25" hidden="1"/>
    <col min="6918" max="7160" width="9.140625" style="25" hidden="1"/>
    <col min="7161" max="7161" width="1.7109375" style="25" hidden="1"/>
    <col min="7162" max="7162" width="36.28515625" style="25" hidden="1"/>
    <col min="7163" max="7163" width="12.28515625" style="25" hidden="1"/>
    <col min="7164" max="7169" width="9.140625" style="25" hidden="1"/>
    <col min="7170" max="7170" width="6.140625" style="25" hidden="1"/>
    <col min="7171" max="7171" width="2" style="25" hidden="1"/>
    <col min="7172" max="7172" width="8.140625" style="25" hidden="1"/>
    <col min="7173" max="7173" width="5.7109375" style="25" hidden="1"/>
    <col min="7174" max="7416" width="9.140625" style="25" hidden="1"/>
    <col min="7417" max="7417" width="1.7109375" style="25" hidden="1"/>
    <col min="7418" max="7418" width="36.28515625" style="25" hidden="1"/>
    <col min="7419" max="7419" width="12.28515625" style="25" hidden="1"/>
    <col min="7420" max="7425" width="9.140625" style="25" hidden="1"/>
    <col min="7426" max="7426" width="6.140625" style="25" hidden="1"/>
    <col min="7427" max="7427" width="2" style="25" hidden="1"/>
    <col min="7428" max="7428" width="8.140625" style="25" hidden="1"/>
    <col min="7429" max="7429" width="5.7109375" style="25" hidden="1"/>
    <col min="7430" max="7672" width="9.140625" style="25" hidden="1"/>
    <col min="7673" max="7673" width="1.7109375" style="25" hidden="1"/>
    <col min="7674" max="7674" width="36.28515625" style="25" hidden="1"/>
    <col min="7675" max="7675" width="12.28515625" style="25" hidden="1"/>
    <col min="7676" max="7681" width="9.140625" style="25" hidden="1"/>
    <col min="7682" max="7682" width="6.140625" style="25" hidden="1"/>
    <col min="7683" max="7683" width="2" style="25" hidden="1"/>
    <col min="7684" max="7684" width="8.140625" style="25" hidden="1"/>
    <col min="7685" max="7685" width="5.7109375" style="25" hidden="1"/>
    <col min="7686" max="7928" width="9.140625" style="25" hidden="1"/>
    <col min="7929" max="7929" width="1.7109375" style="25" hidden="1"/>
    <col min="7930" max="7930" width="36.28515625" style="25" hidden="1"/>
    <col min="7931" max="7931" width="12.28515625" style="25" hidden="1"/>
    <col min="7932" max="7937" width="9.140625" style="25" hidden="1"/>
    <col min="7938" max="7938" width="6.140625" style="25" hidden="1"/>
    <col min="7939" max="7939" width="2" style="25" hidden="1"/>
    <col min="7940" max="7940" width="8.140625" style="25" hidden="1"/>
    <col min="7941" max="7941" width="5.7109375" style="25" hidden="1"/>
    <col min="7942" max="8184" width="9.140625" style="25" hidden="1"/>
    <col min="8185" max="8185" width="1.7109375" style="25" hidden="1"/>
    <col min="8186" max="8186" width="36.28515625" style="25" hidden="1"/>
    <col min="8187" max="8187" width="12.28515625" style="25" hidden="1"/>
    <col min="8188" max="8193" width="9.140625" style="25" hidden="1"/>
    <col min="8194" max="8194" width="6.140625" style="25" hidden="1"/>
    <col min="8195" max="8195" width="2" style="25" hidden="1"/>
    <col min="8196" max="8196" width="8.140625" style="25" hidden="1"/>
    <col min="8197" max="8197" width="5.7109375" style="25" hidden="1"/>
    <col min="8198" max="8440" width="9.140625" style="25" hidden="1"/>
    <col min="8441" max="8441" width="1.7109375" style="25" hidden="1"/>
    <col min="8442" max="8442" width="36.28515625" style="25" hidden="1"/>
    <col min="8443" max="8443" width="12.28515625" style="25" hidden="1"/>
    <col min="8444" max="8449" width="9.140625" style="25" hidden="1"/>
    <col min="8450" max="8450" width="6.140625" style="25" hidden="1"/>
    <col min="8451" max="8451" width="2" style="25" hidden="1"/>
    <col min="8452" max="8452" width="8.140625" style="25" hidden="1"/>
    <col min="8453" max="8453" width="5.7109375" style="25" hidden="1"/>
    <col min="8454" max="8696" width="9.140625" style="25" hidden="1"/>
    <col min="8697" max="8697" width="1.7109375" style="25" hidden="1"/>
    <col min="8698" max="8698" width="36.28515625" style="25" hidden="1"/>
    <col min="8699" max="8699" width="12.28515625" style="25" hidden="1"/>
    <col min="8700" max="8705" width="9.140625" style="25" hidden="1"/>
    <col min="8706" max="8706" width="6.140625" style="25" hidden="1"/>
    <col min="8707" max="8707" width="2" style="25" hidden="1"/>
    <col min="8708" max="8708" width="8.140625" style="25" hidden="1"/>
    <col min="8709" max="8709" width="5.7109375" style="25" hidden="1"/>
    <col min="8710" max="8952" width="9.140625" style="25" hidden="1"/>
    <col min="8953" max="8953" width="1.7109375" style="25" hidden="1"/>
    <col min="8954" max="8954" width="36.28515625" style="25" hidden="1"/>
    <col min="8955" max="8955" width="12.28515625" style="25" hidden="1"/>
    <col min="8956" max="8961" width="9.140625" style="25" hidden="1"/>
    <col min="8962" max="8962" width="6.140625" style="25" hidden="1"/>
    <col min="8963" max="8963" width="2" style="25" hidden="1"/>
    <col min="8964" max="8964" width="8.140625" style="25" hidden="1"/>
    <col min="8965" max="8965" width="5.7109375" style="25" hidden="1"/>
    <col min="8966" max="9208" width="9.140625" style="25" hidden="1"/>
    <col min="9209" max="9209" width="1.7109375" style="25" hidden="1"/>
    <col min="9210" max="9210" width="36.28515625" style="25" hidden="1"/>
    <col min="9211" max="9211" width="12.28515625" style="25" hidden="1"/>
    <col min="9212" max="9217" width="9.140625" style="25" hidden="1"/>
    <col min="9218" max="9218" width="6.140625" style="25" hidden="1"/>
    <col min="9219" max="9219" width="2" style="25" hidden="1"/>
    <col min="9220" max="9220" width="8.140625" style="25" hidden="1"/>
    <col min="9221" max="9221" width="5.7109375" style="25" hidden="1"/>
    <col min="9222" max="9464" width="9.140625" style="25" hidden="1"/>
    <col min="9465" max="9465" width="1.7109375" style="25" hidden="1"/>
    <col min="9466" max="9466" width="36.28515625" style="25" hidden="1"/>
    <col min="9467" max="9467" width="12.28515625" style="25" hidden="1"/>
    <col min="9468" max="9473" width="9.140625" style="25" hidden="1"/>
    <col min="9474" max="9474" width="6.140625" style="25" hidden="1"/>
    <col min="9475" max="9475" width="2" style="25" hidden="1"/>
    <col min="9476" max="9476" width="8.140625" style="25" hidden="1"/>
    <col min="9477" max="9477" width="5.7109375" style="25" hidden="1"/>
    <col min="9478" max="9720" width="9.140625" style="25" hidden="1"/>
    <col min="9721" max="9721" width="1.7109375" style="25" hidden="1"/>
    <col min="9722" max="9722" width="36.28515625" style="25" hidden="1"/>
    <col min="9723" max="9723" width="12.28515625" style="25" hidden="1"/>
    <col min="9724" max="9729" width="9.140625" style="25" hidden="1"/>
    <col min="9730" max="9730" width="6.140625" style="25" hidden="1"/>
    <col min="9731" max="9731" width="2" style="25" hidden="1"/>
    <col min="9732" max="9732" width="8.140625" style="25" hidden="1"/>
    <col min="9733" max="9733" width="5.7109375" style="25" hidden="1"/>
    <col min="9734" max="9976" width="9.140625" style="25" hidden="1"/>
    <col min="9977" max="9977" width="1.7109375" style="25" hidden="1"/>
    <col min="9978" max="9978" width="36.28515625" style="25" hidden="1"/>
    <col min="9979" max="9979" width="12.28515625" style="25" hidden="1"/>
    <col min="9980" max="9985" width="9.140625" style="25" hidden="1"/>
    <col min="9986" max="9986" width="6.140625" style="25" hidden="1"/>
    <col min="9987" max="9987" width="2" style="25" hidden="1"/>
    <col min="9988" max="9988" width="8.140625" style="25" hidden="1"/>
    <col min="9989" max="9989" width="5.7109375" style="25" hidden="1"/>
    <col min="9990" max="10232" width="9.140625" style="25" hidden="1"/>
    <col min="10233" max="10233" width="1.7109375" style="25" hidden="1"/>
    <col min="10234" max="10234" width="36.28515625" style="25" hidden="1"/>
    <col min="10235" max="10235" width="12.28515625" style="25" hidden="1"/>
    <col min="10236" max="10241" width="9.140625" style="25" hidden="1"/>
    <col min="10242" max="10242" width="6.140625" style="25" hidden="1"/>
    <col min="10243" max="10243" width="2" style="25" hidden="1"/>
    <col min="10244" max="10244" width="8.140625" style="25" hidden="1"/>
    <col min="10245" max="10245" width="5.7109375" style="25" hidden="1"/>
    <col min="10246" max="10488" width="9.140625" style="25" hidden="1"/>
    <col min="10489" max="10489" width="1.7109375" style="25" hidden="1"/>
    <col min="10490" max="10490" width="36.28515625" style="25" hidden="1"/>
    <col min="10491" max="10491" width="12.28515625" style="25" hidden="1"/>
    <col min="10492" max="10497" width="9.140625" style="25" hidden="1"/>
    <col min="10498" max="10498" width="6.140625" style="25" hidden="1"/>
    <col min="10499" max="10499" width="2" style="25" hidden="1"/>
    <col min="10500" max="10500" width="8.140625" style="25" hidden="1"/>
    <col min="10501" max="10501" width="5.7109375" style="25" hidden="1"/>
    <col min="10502" max="10744" width="9.140625" style="25" hidden="1"/>
    <col min="10745" max="10745" width="1.7109375" style="25" hidden="1"/>
    <col min="10746" max="10746" width="36.28515625" style="25" hidden="1"/>
    <col min="10747" max="10747" width="12.28515625" style="25" hidden="1"/>
    <col min="10748" max="10753" width="9.140625" style="25" hidden="1"/>
    <col min="10754" max="10754" width="6.140625" style="25" hidden="1"/>
    <col min="10755" max="10755" width="2" style="25" hidden="1"/>
    <col min="10756" max="10756" width="8.140625" style="25" hidden="1"/>
    <col min="10757" max="10757" width="5.7109375" style="25" hidden="1"/>
    <col min="10758" max="11000" width="9.140625" style="25" hidden="1"/>
    <col min="11001" max="11001" width="1.7109375" style="25" hidden="1"/>
    <col min="11002" max="11002" width="36.28515625" style="25" hidden="1"/>
    <col min="11003" max="11003" width="12.28515625" style="25" hidden="1"/>
    <col min="11004" max="11009" width="9.140625" style="25" hidden="1"/>
    <col min="11010" max="11010" width="6.140625" style="25" hidden="1"/>
    <col min="11011" max="11011" width="2" style="25" hidden="1"/>
    <col min="11012" max="11012" width="8.140625" style="25" hidden="1"/>
    <col min="11013" max="11013" width="5.7109375" style="25" hidden="1"/>
    <col min="11014" max="11256" width="9.140625" style="25" hidden="1"/>
    <col min="11257" max="11257" width="1.7109375" style="25" hidden="1"/>
    <col min="11258" max="11258" width="36.28515625" style="25" hidden="1"/>
    <col min="11259" max="11259" width="12.28515625" style="25" hidden="1"/>
    <col min="11260" max="11265" width="9.140625" style="25" hidden="1"/>
    <col min="11266" max="11266" width="6.140625" style="25" hidden="1"/>
    <col min="11267" max="11267" width="2" style="25" hidden="1"/>
    <col min="11268" max="11268" width="8.140625" style="25" hidden="1"/>
    <col min="11269" max="11269" width="5.7109375" style="25" hidden="1"/>
    <col min="11270" max="11512" width="9.140625" style="25" hidden="1"/>
    <col min="11513" max="11513" width="1.7109375" style="25" hidden="1"/>
    <col min="11514" max="11514" width="36.28515625" style="25" hidden="1"/>
    <col min="11515" max="11515" width="12.28515625" style="25" hidden="1"/>
    <col min="11516" max="11521" width="9.140625" style="25" hidden="1"/>
    <col min="11522" max="11522" width="6.140625" style="25" hidden="1"/>
    <col min="11523" max="11523" width="2" style="25" hidden="1"/>
    <col min="11524" max="11524" width="8.140625" style="25" hidden="1"/>
    <col min="11525" max="11525" width="5.7109375" style="25" hidden="1"/>
    <col min="11526" max="11768" width="9.140625" style="25" hidden="1"/>
    <col min="11769" max="11769" width="1.7109375" style="25" hidden="1"/>
    <col min="11770" max="11770" width="36.28515625" style="25" hidden="1"/>
    <col min="11771" max="11771" width="12.28515625" style="25" hidden="1"/>
    <col min="11772" max="11777" width="9.140625" style="25" hidden="1"/>
    <col min="11778" max="11778" width="6.140625" style="25" hidden="1"/>
    <col min="11779" max="11779" width="2" style="25" hidden="1"/>
    <col min="11780" max="11780" width="8.140625" style="25" hidden="1"/>
    <col min="11781" max="11781" width="5.7109375" style="25" hidden="1"/>
    <col min="11782" max="12024" width="9.140625" style="25" hidden="1"/>
    <col min="12025" max="12025" width="1.7109375" style="25" hidden="1"/>
    <col min="12026" max="12026" width="36.28515625" style="25" hidden="1"/>
    <col min="12027" max="12027" width="12.28515625" style="25" hidden="1"/>
    <col min="12028" max="12033" width="9.140625" style="25" hidden="1"/>
    <col min="12034" max="12034" width="6.140625" style="25" hidden="1"/>
    <col min="12035" max="12035" width="2" style="25" hidden="1"/>
    <col min="12036" max="12036" width="8.140625" style="25" hidden="1"/>
    <col min="12037" max="12037" width="5.7109375" style="25" hidden="1"/>
    <col min="12038" max="12280" width="9.140625" style="25" hidden="1"/>
    <col min="12281" max="12281" width="1.7109375" style="25" hidden="1"/>
    <col min="12282" max="12282" width="36.28515625" style="25" hidden="1"/>
    <col min="12283" max="12283" width="12.28515625" style="25" hidden="1"/>
    <col min="12284" max="12289" width="9.140625" style="25" hidden="1"/>
    <col min="12290" max="12290" width="6.140625" style="25" hidden="1"/>
    <col min="12291" max="12291" width="2" style="25" hidden="1"/>
    <col min="12292" max="12292" width="8.140625" style="25" hidden="1"/>
    <col min="12293" max="12293" width="5.7109375" style="25" hidden="1"/>
    <col min="12294" max="12536" width="9.140625" style="25" hidden="1"/>
    <col min="12537" max="12537" width="1.7109375" style="25" hidden="1"/>
    <col min="12538" max="12538" width="36.28515625" style="25" hidden="1"/>
    <col min="12539" max="12539" width="12.28515625" style="25" hidden="1"/>
    <col min="12540" max="12545" width="9.140625" style="25" hidden="1"/>
    <col min="12546" max="12546" width="6.140625" style="25" hidden="1"/>
    <col min="12547" max="12547" width="2" style="25" hidden="1"/>
    <col min="12548" max="12548" width="8.140625" style="25" hidden="1"/>
    <col min="12549" max="12549" width="5.7109375" style="25" hidden="1"/>
    <col min="12550" max="12792" width="9.140625" style="25" hidden="1"/>
    <col min="12793" max="12793" width="1.7109375" style="25" hidden="1"/>
    <col min="12794" max="12794" width="36.28515625" style="25" hidden="1"/>
    <col min="12795" max="12795" width="12.28515625" style="25" hidden="1"/>
    <col min="12796" max="12801" width="9.140625" style="25" hidden="1"/>
    <col min="12802" max="12802" width="6.140625" style="25" hidden="1"/>
    <col min="12803" max="12803" width="2" style="25" hidden="1"/>
    <col min="12804" max="12804" width="8.140625" style="25" hidden="1"/>
    <col min="12805" max="12805" width="5.7109375" style="25" hidden="1"/>
    <col min="12806" max="13048" width="9.140625" style="25" hidden="1"/>
    <col min="13049" max="13049" width="1.7109375" style="25" hidden="1"/>
    <col min="13050" max="13050" width="36.28515625" style="25" hidden="1"/>
    <col min="13051" max="13051" width="12.28515625" style="25" hidden="1"/>
    <col min="13052" max="13057" width="9.140625" style="25" hidden="1"/>
    <col min="13058" max="13058" width="6.140625" style="25" hidden="1"/>
    <col min="13059" max="13059" width="2" style="25" hidden="1"/>
    <col min="13060" max="13060" width="8.140625" style="25" hidden="1"/>
    <col min="13061" max="13061" width="5.7109375" style="25" hidden="1"/>
    <col min="13062" max="13304" width="9.140625" style="25" hidden="1"/>
    <col min="13305" max="13305" width="1.7109375" style="25" hidden="1"/>
    <col min="13306" max="13306" width="36.28515625" style="25" hidden="1"/>
    <col min="13307" max="13307" width="12.28515625" style="25" hidden="1"/>
    <col min="13308" max="13313" width="9.140625" style="25" hidden="1"/>
    <col min="13314" max="13314" width="6.140625" style="25" hidden="1"/>
    <col min="13315" max="13315" width="2" style="25" hidden="1"/>
    <col min="13316" max="13316" width="8.140625" style="25" hidden="1"/>
    <col min="13317" max="13317" width="5.7109375" style="25" hidden="1"/>
    <col min="13318" max="13560" width="9.140625" style="25" hidden="1"/>
    <col min="13561" max="13561" width="1.7109375" style="25" hidden="1"/>
    <col min="13562" max="13562" width="36.28515625" style="25" hidden="1"/>
    <col min="13563" max="13563" width="12.28515625" style="25" hidden="1"/>
    <col min="13564" max="13569" width="9.140625" style="25" hidden="1"/>
    <col min="13570" max="13570" width="6.140625" style="25" hidden="1"/>
    <col min="13571" max="13571" width="2" style="25" hidden="1"/>
    <col min="13572" max="13572" width="8.140625" style="25" hidden="1"/>
    <col min="13573" max="13573" width="5.7109375" style="25" hidden="1"/>
    <col min="13574" max="13816" width="9.140625" style="25" hidden="1"/>
    <col min="13817" max="13817" width="1.7109375" style="25" hidden="1"/>
    <col min="13818" max="13818" width="36.28515625" style="25" hidden="1"/>
    <col min="13819" max="13819" width="12.28515625" style="25" hidden="1"/>
    <col min="13820" max="13825" width="9.140625" style="25" hidden="1"/>
    <col min="13826" max="13826" width="6.140625" style="25" hidden="1"/>
    <col min="13827" max="13827" width="2" style="25" hidden="1"/>
    <col min="13828" max="13828" width="8.140625" style="25" hidden="1"/>
    <col min="13829" max="13829" width="5.7109375" style="25" hidden="1"/>
    <col min="13830" max="14072" width="9.140625" style="25" hidden="1"/>
    <col min="14073" max="14073" width="1.7109375" style="25" hidden="1"/>
    <col min="14074" max="14074" width="36.28515625" style="25" hidden="1"/>
    <col min="14075" max="14075" width="12.28515625" style="25" hidden="1"/>
    <col min="14076" max="14081" width="9.140625" style="25" hidden="1"/>
    <col min="14082" max="14082" width="6.140625" style="25" hidden="1"/>
    <col min="14083" max="14083" width="2" style="25" hidden="1"/>
    <col min="14084" max="14084" width="8.140625" style="25" hidden="1"/>
    <col min="14085" max="14085" width="5.7109375" style="25" hidden="1"/>
    <col min="14086" max="14328" width="9.140625" style="25" hidden="1"/>
    <col min="14329" max="14329" width="1.7109375" style="25" hidden="1"/>
    <col min="14330" max="14330" width="36.28515625" style="25" hidden="1"/>
    <col min="14331" max="14331" width="12.28515625" style="25" hidden="1"/>
    <col min="14332" max="14337" width="9.140625" style="25" hidden="1"/>
    <col min="14338" max="14338" width="6.140625" style="25" hidden="1"/>
    <col min="14339" max="14339" width="2" style="25" hidden="1"/>
    <col min="14340" max="14340" width="8.140625" style="25" hidden="1"/>
    <col min="14341" max="14341" width="5.7109375" style="25" hidden="1"/>
    <col min="14342" max="14584" width="9.140625" style="25" hidden="1"/>
    <col min="14585" max="14585" width="1.7109375" style="25" hidden="1"/>
    <col min="14586" max="14586" width="36.28515625" style="25" hidden="1"/>
    <col min="14587" max="14587" width="12.28515625" style="25" hidden="1"/>
    <col min="14588" max="14593" width="9.140625" style="25" hidden="1"/>
    <col min="14594" max="14594" width="6.140625" style="25" hidden="1"/>
    <col min="14595" max="14595" width="2" style="25" hidden="1"/>
    <col min="14596" max="14596" width="8.140625" style="25" hidden="1"/>
    <col min="14597" max="14597" width="5.7109375" style="25" hidden="1"/>
    <col min="14598" max="14840" width="9.140625" style="25" hidden="1"/>
    <col min="14841" max="14841" width="1.7109375" style="25" hidden="1"/>
    <col min="14842" max="14842" width="36.28515625" style="25" hidden="1"/>
    <col min="14843" max="14843" width="12.28515625" style="25" hidden="1"/>
    <col min="14844" max="14849" width="9.140625" style="25" hidden="1"/>
    <col min="14850" max="14850" width="6.140625" style="25" hidden="1"/>
    <col min="14851" max="14851" width="2" style="25" hidden="1"/>
    <col min="14852" max="14852" width="8.140625" style="25" hidden="1"/>
    <col min="14853" max="14853" width="5.7109375" style="25" hidden="1"/>
    <col min="14854" max="15096" width="9.140625" style="25" hidden="1"/>
    <col min="15097" max="15097" width="1.7109375" style="25" hidden="1"/>
    <col min="15098" max="15098" width="36.28515625" style="25" hidden="1"/>
    <col min="15099" max="15099" width="12.28515625" style="25" hidden="1"/>
    <col min="15100" max="15105" width="9.140625" style="25" hidden="1"/>
    <col min="15106" max="15106" width="6.140625" style="25" hidden="1"/>
    <col min="15107" max="15107" width="2" style="25" hidden="1"/>
    <col min="15108" max="15108" width="8.140625" style="25" hidden="1"/>
    <col min="15109" max="15109" width="5.7109375" style="25" hidden="1"/>
    <col min="15110" max="15352" width="9.140625" style="25" hidden="1"/>
    <col min="15353" max="15353" width="1.7109375" style="25" hidden="1"/>
    <col min="15354" max="15354" width="36.28515625" style="25" hidden="1"/>
    <col min="15355" max="15355" width="12.28515625" style="25" hidden="1"/>
    <col min="15356" max="15361" width="9.140625" style="25" hidden="1"/>
    <col min="15362" max="15362" width="6.140625" style="25" hidden="1"/>
    <col min="15363" max="15363" width="2" style="25" hidden="1"/>
    <col min="15364" max="15364" width="8.140625" style="25" hidden="1"/>
    <col min="15365" max="15365" width="5.7109375" style="25" hidden="1"/>
    <col min="15366" max="15608" width="9.140625" style="25" hidden="1"/>
    <col min="15609" max="15609" width="1.7109375" style="25" hidden="1"/>
    <col min="15610" max="15610" width="36.28515625" style="25" hidden="1"/>
    <col min="15611" max="15611" width="12.28515625" style="25" hidden="1"/>
    <col min="15612" max="15617" width="9.140625" style="25" hidden="1"/>
    <col min="15618" max="15618" width="6.140625" style="25" hidden="1"/>
    <col min="15619" max="15619" width="2" style="25" hidden="1"/>
    <col min="15620" max="15620" width="8.140625" style="25" hidden="1"/>
    <col min="15621" max="15621" width="5.7109375" style="25" hidden="1"/>
    <col min="15622" max="15864" width="9.140625" style="25" hidden="1"/>
    <col min="15865" max="15865" width="1.7109375" style="25" hidden="1"/>
    <col min="15866" max="15866" width="36.28515625" style="25" hidden="1"/>
    <col min="15867" max="15867" width="12.28515625" style="25" hidden="1"/>
    <col min="15868" max="15873" width="9.140625" style="25" hidden="1"/>
    <col min="15874" max="15874" width="6.140625" style="25" hidden="1"/>
    <col min="15875" max="15875" width="2" style="25" hidden="1"/>
    <col min="15876" max="15876" width="8.140625" style="25" hidden="1"/>
    <col min="15877" max="15877" width="5.7109375" style="25" hidden="1"/>
    <col min="15878" max="16120" width="9.140625" style="25" hidden="1"/>
    <col min="16121" max="16121" width="1.7109375" style="25" hidden="1"/>
    <col min="16122" max="16122" width="36.28515625" style="25" hidden="1"/>
    <col min="16123" max="16123" width="12.28515625" style="25" hidden="1"/>
    <col min="16124" max="16129" width="9.140625" style="25" hidden="1"/>
    <col min="16130" max="16130" width="6.140625" style="25" hidden="1"/>
    <col min="16131" max="16131" width="2" style="25" hidden="1"/>
    <col min="16132" max="16132" width="8.140625" style="25" hidden="1"/>
    <col min="16133" max="16133" width="5.7109375" style="25" hidden="1"/>
    <col min="16134" max="16384" width="9.140625" style="25" hidden="1"/>
  </cols>
  <sheetData>
    <row r="1" spans="1:11" customFormat="1" ht="78" customHeight="1">
      <c r="A1" s="120"/>
      <c r="D1" s="120"/>
      <c r="K1" s="122"/>
    </row>
    <row r="2" spans="1:11" ht="33" customHeight="1">
      <c r="B2" s="26"/>
      <c r="E2" s="118" t="s">
        <v>128</v>
      </c>
      <c r="F2" s="26"/>
      <c r="G2" s="26"/>
      <c r="H2" s="26"/>
      <c r="I2" s="26"/>
      <c r="J2" s="26"/>
    </row>
    <row r="3" spans="1:11" ht="33" customHeight="1">
      <c r="B3" s="26"/>
      <c r="E3" s="118" t="s">
        <v>5</v>
      </c>
      <c r="F3" s="26"/>
      <c r="G3" s="26"/>
      <c r="H3" s="26"/>
      <c r="I3" s="26"/>
      <c r="J3" s="26"/>
    </row>
    <row r="4" spans="1:11" s="122" customFormat="1" ht="7.7" customHeight="1"/>
    <row r="5" spans="1:11" s="1" customFormat="1" ht="15" customHeight="1">
      <c r="A5" s="121"/>
      <c r="D5" s="121"/>
      <c r="E5" s="318" t="s">
        <v>129</v>
      </c>
      <c r="F5" s="318"/>
      <c r="G5" s="318"/>
      <c r="H5" s="318"/>
      <c r="I5" s="318"/>
      <c r="J5" s="289"/>
      <c r="K5" s="122"/>
    </row>
    <row r="6" spans="1:11" s="122" customFormat="1" ht="4.5" customHeight="1"/>
    <row r="7" spans="1:11" s="1" customFormat="1" ht="103.5" customHeight="1">
      <c r="A7" s="121"/>
      <c r="C7" s="25"/>
      <c r="D7" s="122"/>
      <c r="E7" s="318" t="s">
        <v>130</v>
      </c>
      <c r="F7" s="318"/>
      <c r="G7" s="318"/>
      <c r="H7" s="318"/>
      <c r="I7" s="318"/>
      <c r="J7" s="289"/>
      <c r="K7" s="122"/>
    </row>
    <row r="8" spans="1:11" s="122" customFormat="1" ht="6" customHeight="1"/>
    <row r="9" spans="1:11" s="1" customFormat="1" ht="16.5" customHeight="1">
      <c r="A9" s="121"/>
      <c r="B9" s="17"/>
      <c r="D9" s="121"/>
      <c r="E9" s="122"/>
      <c r="F9" s="122"/>
      <c r="G9" s="122"/>
      <c r="H9" s="122"/>
      <c r="I9" s="319" t="s">
        <v>131</v>
      </c>
      <c r="J9" s="320"/>
      <c r="K9" s="321"/>
    </row>
    <row r="10" spans="1:11" s="122" customFormat="1" ht="9.75" customHeight="1">
      <c r="I10" s="322"/>
      <c r="J10" s="323"/>
      <c r="K10" s="324"/>
    </row>
    <row r="11" spans="1:11" ht="25.5">
      <c r="E11" s="122"/>
      <c r="F11" s="213" t="s">
        <v>132</v>
      </c>
      <c r="G11" s="213" t="s">
        <v>133</v>
      </c>
      <c r="H11" s="122"/>
      <c r="I11" s="213" t="s">
        <v>132</v>
      </c>
      <c r="J11" s="122"/>
      <c r="K11" s="213" t="s">
        <v>133</v>
      </c>
    </row>
    <row r="12" spans="1:11" s="122" customFormat="1" ht="3.75" customHeight="1"/>
    <row r="13" spans="1:11">
      <c r="B13" s="26"/>
      <c r="E13" s="214" t="s">
        <v>134</v>
      </c>
      <c r="F13" s="215"/>
      <c r="G13" s="215"/>
      <c r="H13" s="122"/>
      <c r="I13" s="215"/>
      <c r="J13" s="122"/>
      <c r="K13" s="215"/>
    </row>
    <row r="14" spans="1:11" ht="28.5" customHeight="1">
      <c r="B14" s="26" t="s">
        <v>4</v>
      </c>
      <c r="E14" s="30" t="s">
        <v>135</v>
      </c>
      <c r="F14" s="57">
        <f>Aprēķini!R141</f>
        <v>0</v>
      </c>
      <c r="G14" s="57">
        <f>Aprēķini!Q141</f>
        <v>0</v>
      </c>
      <c r="H14" s="122"/>
      <c r="I14" s="57">
        <f>Aprēķini!U141</f>
        <v>0</v>
      </c>
      <c r="J14" s="122"/>
      <c r="K14" s="57">
        <f>Aprēķini!T141</f>
        <v>0</v>
      </c>
    </row>
    <row r="15" spans="1:11" ht="28.5" customHeight="1">
      <c r="E15" s="30" t="s">
        <v>136</v>
      </c>
      <c r="F15" s="57">
        <f>Aprēķini!R142</f>
        <v>0</v>
      </c>
      <c r="G15" s="57">
        <f>Aprēķini!Q142</f>
        <v>0</v>
      </c>
      <c r="H15" s="122"/>
      <c r="I15" s="57">
        <f>Aprēķini!U142</f>
        <v>0</v>
      </c>
      <c r="J15" s="122"/>
      <c r="K15" s="57">
        <f>Aprēķini!T142</f>
        <v>0</v>
      </c>
    </row>
    <row r="16" spans="1:11">
      <c r="B16" s="26"/>
      <c r="E16" s="214" t="s">
        <v>137</v>
      </c>
      <c r="F16" s="215"/>
      <c r="G16" s="122"/>
      <c r="H16" s="122"/>
      <c r="I16" s="122"/>
      <c r="J16" s="122"/>
    </row>
    <row r="17" spans="2:10" ht="28.5" customHeight="1">
      <c r="B17" s="26" t="s">
        <v>4</v>
      </c>
      <c r="E17" s="30" t="s">
        <v>127</v>
      </c>
      <c r="F17" s="57">
        <f>Aprēķini!R145</f>
        <v>0</v>
      </c>
      <c r="G17" s="122"/>
      <c r="H17" s="122"/>
      <c r="I17" s="122"/>
      <c r="J17" s="122"/>
    </row>
    <row r="18" spans="2:10" ht="28.5" customHeight="1">
      <c r="E18" s="122"/>
      <c r="F18" s="122"/>
      <c r="G18" s="122"/>
      <c r="H18" s="122"/>
      <c r="I18" s="122"/>
      <c r="J18" s="122"/>
    </row>
    <row r="19" spans="2:10" hidden="1">
      <c r="G19" s="122"/>
      <c r="H19" s="122"/>
      <c r="I19" s="122"/>
      <c r="J19" s="122"/>
    </row>
    <row r="20" spans="2:10" ht="28.5" customHeight="1">
      <c r="E20" s="30" t="s">
        <v>138</v>
      </c>
      <c r="F20" s="33">
        <f>Aprēķini!Q136</f>
        <v>0</v>
      </c>
      <c r="G20" s="122"/>
      <c r="H20" s="122"/>
      <c r="I20" s="122"/>
      <c r="J20" s="122"/>
    </row>
    <row r="21" spans="2:10" s="122" customFormat="1" ht="7.7" hidden="1" customHeight="1"/>
    <row r="22" spans="2:10" hidden="1">
      <c r="G22" s="122"/>
      <c r="H22" s="122"/>
      <c r="I22" s="122"/>
      <c r="J22" s="122"/>
    </row>
    <row r="23" spans="2:10" s="122" customFormat="1" ht="3.75" hidden="1" customHeight="1"/>
    <row r="24" spans="2:10" ht="28.5" customHeight="1">
      <c r="E24" s="30" t="s">
        <v>139</v>
      </c>
      <c r="F24" s="33">
        <f>Aprēķini!R136</f>
        <v>0</v>
      </c>
      <c r="G24" s="122"/>
      <c r="H24" s="122"/>
      <c r="I24" s="122"/>
      <c r="J24" s="122"/>
    </row>
    <row r="25" spans="2:10" ht="28.5" customHeight="1">
      <c r="E25" s="30" t="s">
        <v>140</v>
      </c>
      <c r="F25" s="46">
        <f>Aprēķini!Q137</f>
        <v>0</v>
      </c>
      <c r="G25" s="122"/>
      <c r="H25" s="122"/>
      <c r="I25" s="122"/>
      <c r="J25" s="122"/>
    </row>
    <row r="26" spans="2:10" s="122" customFormat="1" ht="9.75" customHeight="1"/>
    <row r="27" spans="2:10" ht="18.75" customHeight="1">
      <c r="E27" s="316" t="s">
        <v>141</v>
      </c>
      <c r="F27" s="317"/>
      <c r="G27" s="317"/>
      <c r="H27" s="122"/>
      <c r="I27" s="122"/>
      <c r="J27" s="122"/>
    </row>
    <row r="28" spans="2:10" s="122" customFormat="1" ht="8.25" customHeight="1"/>
    <row r="29" spans="2:10" ht="28.5" customHeight="1">
      <c r="E29" s="30" t="s">
        <v>142</v>
      </c>
      <c r="F29" s="33">
        <f>Aprēķini!Q53</f>
        <v>0</v>
      </c>
      <c r="G29" s="31" t="s">
        <v>55</v>
      </c>
      <c r="H29" s="122"/>
      <c r="I29" s="122"/>
      <c r="J29" s="122"/>
    </row>
    <row r="30" spans="2:10" ht="28.5" customHeight="1">
      <c r="D30" s="176"/>
      <c r="E30" s="30" t="s">
        <v>143</v>
      </c>
      <c r="F30" s="33">
        <f>Aprēķini!Q54</f>
        <v>0</v>
      </c>
      <c r="G30" s="31" t="s">
        <v>55</v>
      </c>
      <c r="H30" s="122"/>
      <c r="I30" s="122"/>
      <c r="J30" s="122"/>
    </row>
    <row r="31" spans="2:10" s="122" customFormat="1" ht="7.7" customHeight="1">
      <c r="D31" s="180"/>
      <c r="E31" s="180"/>
      <c r="F31" s="180"/>
      <c r="G31" s="180"/>
    </row>
    <row r="32" spans="2:10" ht="28.5" customHeight="1">
      <c r="D32" s="181"/>
      <c r="E32" s="30" t="s">
        <v>144</v>
      </c>
      <c r="F32" s="33">
        <f>Aprēķini!Q55</f>
        <v>0</v>
      </c>
      <c r="G32" s="31" t="s">
        <v>55</v>
      </c>
      <c r="H32" s="122"/>
      <c r="I32" s="122"/>
      <c r="J32" s="122"/>
    </row>
    <row r="33" spans="4:10" s="122" customFormat="1" ht="7.7" customHeight="1"/>
    <row r="34" spans="4:10" s="122" customFormat="1" ht="7.7" customHeight="1"/>
    <row r="35" spans="4:10" ht="33" customHeight="1">
      <c r="E35" s="32" t="s">
        <v>145</v>
      </c>
      <c r="F35" s="35">
        <f>Aprēķini!Q52</f>
        <v>0</v>
      </c>
      <c r="G35" s="36" t="s">
        <v>55</v>
      </c>
      <c r="H35" s="122"/>
      <c r="I35" s="122"/>
      <c r="J35" s="122"/>
    </row>
    <row r="36" spans="4:10" s="122" customFormat="1" ht="7.7" customHeight="1"/>
    <row r="37" spans="4:10" ht="18.75" customHeight="1">
      <c r="E37" s="316" t="s">
        <v>146</v>
      </c>
      <c r="F37" s="317"/>
      <c r="G37" s="317"/>
      <c r="H37" s="317"/>
      <c r="I37" s="212"/>
      <c r="J37" s="122"/>
    </row>
    <row r="38" spans="4:10" s="122" customFormat="1" ht="7.7" customHeight="1"/>
    <row r="39" spans="4:10" ht="28.5" customHeight="1">
      <c r="E39" s="30" t="s">
        <v>147</v>
      </c>
      <c r="F39" s="33">
        <f>Aprēķini!Q89</f>
        <v>0</v>
      </c>
      <c r="G39" s="31" t="s">
        <v>55</v>
      </c>
      <c r="H39" s="122"/>
      <c r="I39" s="245"/>
      <c r="J39" s="122"/>
    </row>
    <row r="40" spans="4:10" ht="28.5" customHeight="1">
      <c r="E40" s="30" t="s">
        <v>86</v>
      </c>
      <c r="F40" s="33">
        <f>Aprēķini!Q90</f>
        <v>0</v>
      </c>
      <c r="G40" s="31" t="s">
        <v>55</v>
      </c>
      <c r="H40" s="122"/>
      <c r="I40" s="245"/>
      <c r="J40" s="122"/>
    </row>
    <row r="41" spans="4:10" ht="28.5" customHeight="1">
      <c r="E41" s="30" t="s">
        <v>148</v>
      </c>
      <c r="F41" s="33">
        <f>Aprēķini!Q91</f>
        <v>0</v>
      </c>
      <c r="G41" s="31" t="s">
        <v>55</v>
      </c>
      <c r="H41" s="122"/>
      <c r="I41" s="245"/>
      <c r="J41" s="122"/>
    </row>
    <row r="42" spans="4:10" s="122" customFormat="1" ht="7.7" customHeight="1"/>
    <row r="43" spans="4:10" ht="28.5" customHeight="1">
      <c r="E43" s="30" t="s">
        <v>149</v>
      </c>
      <c r="F43" s="33">
        <f>Aprēķini!Q76</f>
        <v>0</v>
      </c>
      <c r="G43" s="31" t="s">
        <v>55</v>
      </c>
      <c r="H43" s="122"/>
      <c r="I43" s="245"/>
      <c r="J43" s="122"/>
    </row>
    <row r="44" spans="4:10" s="122" customFormat="1" ht="7.7" customHeight="1"/>
    <row r="45" spans="4:10" ht="28.5" customHeight="1">
      <c r="D45" s="179"/>
      <c r="E45" s="30" t="s">
        <v>150</v>
      </c>
      <c r="F45" s="33">
        <f>Aprēķini!Q86</f>
        <v>0</v>
      </c>
      <c r="G45" s="31" t="s">
        <v>55</v>
      </c>
      <c r="H45" s="122"/>
      <c r="I45" s="245"/>
      <c r="J45" s="122"/>
    </row>
    <row r="46" spans="4:10" s="122" customFormat="1" ht="7.7" customHeight="1"/>
    <row r="47" spans="4:10" ht="28.5" customHeight="1">
      <c r="E47" s="29" t="s">
        <v>151</v>
      </c>
      <c r="F47" s="34">
        <f>Aprēķini!Q83+Aprēķini!Q92</f>
        <v>0</v>
      </c>
      <c r="G47" s="31" t="s">
        <v>55</v>
      </c>
      <c r="H47" s="122"/>
      <c r="I47" s="33">
        <f>Aprēķini!R83+Aprēķini!R92</f>
        <v>0</v>
      </c>
      <c r="J47" s="122"/>
    </row>
    <row r="48" spans="4:10" s="122" customFormat="1" ht="7.7" customHeight="1"/>
    <row r="49" spans="5:10" ht="28.5" customHeight="1">
      <c r="E49" s="30" t="s">
        <v>152</v>
      </c>
      <c r="F49" s="33">
        <f>Aprēķini!Q98</f>
        <v>0</v>
      </c>
      <c r="G49" s="31" t="s">
        <v>55</v>
      </c>
      <c r="H49" s="122"/>
      <c r="I49" s="245"/>
      <c r="J49" s="122"/>
    </row>
    <row r="50" spans="5:10" ht="28.5" customHeight="1">
      <c r="E50" s="30" t="s">
        <v>153</v>
      </c>
      <c r="F50" s="33">
        <f>Aprēķini!Q99</f>
        <v>0</v>
      </c>
      <c r="G50" s="31" t="s">
        <v>55</v>
      </c>
      <c r="H50" s="122"/>
      <c r="I50" s="245"/>
      <c r="J50" s="122"/>
    </row>
    <row r="51" spans="5:10" ht="28.5" customHeight="1">
      <c r="E51" s="30" t="s">
        <v>154</v>
      </c>
      <c r="F51" s="33">
        <f>Aprēķini!Q100</f>
        <v>0</v>
      </c>
      <c r="G51" s="31" t="s">
        <v>55</v>
      </c>
      <c r="H51" s="122"/>
      <c r="I51" s="245"/>
      <c r="J51" s="122"/>
    </row>
    <row r="52" spans="5:10" ht="28.5" customHeight="1">
      <c r="E52" s="30" t="s">
        <v>155</v>
      </c>
      <c r="F52" s="33">
        <f>Aprēķini!Q101</f>
        <v>0</v>
      </c>
      <c r="G52" s="31" t="s">
        <v>55</v>
      </c>
      <c r="H52" s="122"/>
      <c r="I52" s="245"/>
      <c r="J52" s="122"/>
    </row>
    <row r="53" spans="5:10" ht="28.5" customHeight="1">
      <c r="E53" s="30" t="s">
        <v>156</v>
      </c>
      <c r="F53" s="33">
        <f>Aprēķini!Q102</f>
        <v>0</v>
      </c>
      <c r="G53" s="31" t="s">
        <v>55</v>
      </c>
      <c r="H53" s="122"/>
      <c r="I53" s="245"/>
      <c r="J53" s="122"/>
    </row>
    <row r="54" spans="5:10" ht="28.5" customHeight="1">
      <c r="E54" s="29" t="s">
        <v>157</v>
      </c>
      <c r="F54" s="34">
        <f>Aprēķini!Q103</f>
        <v>0</v>
      </c>
      <c r="G54" s="31" t="s">
        <v>55</v>
      </c>
      <c r="H54" s="122"/>
      <c r="I54" s="33">
        <f>Aprēķini!R103</f>
        <v>0</v>
      </c>
      <c r="J54" s="122"/>
    </row>
    <row r="55" spans="5:10" s="122" customFormat="1" ht="7.7" customHeight="1"/>
    <row r="56" spans="5:10" ht="28.5" customHeight="1">
      <c r="E56" s="30" t="s">
        <v>158</v>
      </c>
      <c r="F56" s="33">
        <f>Aprēķini!Q104</f>
        <v>0</v>
      </c>
      <c r="G56" s="31" t="s">
        <v>55</v>
      </c>
      <c r="H56" s="122"/>
      <c r="I56" s="245"/>
      <c r="J56" s="122"/>
    </row>
    <row r="57" spans="5:10" ht="28.5" customHeight="1">
      <c r="E57" s="30" t="s">
        <v>159</v>
      </c>
      <c r="F57" s="33">
        <f>Aprēķini!Q105</f>
        <v>0</v>
      </c>
      <c r="G57" s="31" t="s">
        <v>55</v>
      </c>
      <c r="H57" s="122"/>
      <c r="I57" s="245"/>
      <c r="J57" s="122"/>
    </row>
    <row r="58" spans="5:10" ht="28.5" customHeight="1">
      <c r="E58" s="30" t="s">
        <v>160</v>
      </c>
      <c r="F58" s="33">
        <f>Aprēķini!Q106</f>
        <v>0</v>
      </c>
      <c r="G58" s="31" t="s">
        <v>55</v>
      </c>
      <c r="H58" s="122"/>
      <c r="I58" s="245"/>
      <c r="J58" s="122"/>
    </row>
    <row r="59" spans="5:10" ht="28.5" customHeight="1">
      <c r="E59" s="29" t="s">
        <v>161</v>
      </c>
      <c r="F59" s="34">
        <f>Aprēķini!Q107</f>
        <v>0</v>
      </c>
      <c r="G59" s="31" t="s">
        <v>55</v>
      </c>
      <c r="H59" s="122"/>
      <c r="I59" s="33">
        <f>Aprēķini!R107</f>
        <v>0</v>
      </c>
      <c r="J59" s="122"/>
    </row>
    <row r="60" spans="5:10" s="122" customFormat="1" ht="7.7" customHeight="1"/>
    <row r="61" spans="5:10" ht="28.5" customHeight="1">
      <c r="E61" s="30" t="s">
        <v>162</v>
      </c>
      <c r="F61" s="33">
        <f>Aprēķini!Q108</f>
        <v>0</v>
      </c>
      <c r="G61" s="31" t="s">
        <v>55</v>
      </c>
      <c r="H61" s="122"/>
      <c r="I61" s="245"/>
      <c r="J61" s="122"/>
    </row>
    <row r="62" spans="5:10" ht="28.5" customHeight="1">
      <c r="E62" s="30" t="s">
        <v>163</v>
      </c>
      <c r="F62" s="33">
        <f>Aprēķini!Q109</f>
        <v>0</v>
      </c>
      <c r="G62" s="31" t="s">
        <v>55</v>
      </c>
      <c r="H62" s="122"/>
      <c r="I62" s="245"/>
      <c r="J62" s="122"/>
    </row>
    <row r="63" spans="5:10" ht="28.5" customHeight="1">
      <c r="E63" s="30" t="s">
        <v>164</v>
      </c>
      <c r="F63" s="33">
        <f>Aprēķini!Q110</f>
        <v>0</v>
      </c>
      <c r="G63" s="31" t="s">
        <v>55</v>
      </c>
      <c r="H63" s="122"/>
      <c r="I63" s="245"/>
      <c r="J63" s="122"/>
    </row>
    <row r="64" spans="5:10" ht="28.5" customHeight="1">
      <c r="E64" s="30" t="s">
        <v>165</v>
      </c>
      <c r="F64" s="33">
        <f>Aprēķini!Q111</f>
        <v>0</v>
      </c>
      <c r="G64" s="31" t="s">
        <v>55</v>
      </c>
      <c r="H64" s="122"/>
      <c r="I64" s="245"/>
      <c r="J64" s="122"/>
    </row>
    <row r="65" spans="2:10" ht="28.5" customHeight="1">
      <c r="E65" s="29" t="s">
        <v>166</v>
      </c>
      <c r="F65" s="34">
        <f>Aprēķini!Q112</f>
        <v>0</v>
      </c>
      <c r="G65" s="31" t="s">
        <v>55</v>
      </c>
      <c r="H65" s="122"/>
      <c r="I65" s="33">
        <f>Aprēķini!R112</f>
        <v>0</v>
      </c>
      <c r="J65" s="122"/>
    </row>
    <row r="66" spans="2:10" s="122" customFormat="1" ht="7.7" customHeight="1"/>
    <row r="67" spans="2:10" ht="28.5" customHeight="1">
      <c r="E67" s="29" t="s">
        <v>167</v>
      </c>
      <c r="F67" s="33">
        <f>Aprēķini!Q115</f>
        <v>0</v>
      </c>
      <c r="G67" s="31" t="s">
        <v>55</v>
      </c>
      <c r="H67" s="122"/>
      <c r="I67" s="245"/>
      <c r="J67" s="122"/>
    </row>
    <row r="68" spans="2:10" s="122" customFormat="1" ht="7.7" customHeight="1"/>
    <row r="69" spans="2:10" ht="33" customHeight="1">
      <c r="B69" s="26" t="s">
        <v>4</v>
      </c>
      <c r="E69" s="32" t="s">
        <v>168</v>
      </c>
      <c r="F69" s="35">
        <f>Aprēķini!Q128</f>
        <v>0</v>
      </c>
      <c r="G69" s="36" t="s">
        <v>55</v>
      </c>
      <c r="H69" s="122"/>
      <c r="I69" s="35">
        <f>Aprēķini!R128</f>
        <v>0</v>
      </c>
      <c r="J69" s="122"/>
    </row>
  </sheetData>
  <sheetProtection sheet="1" objects="1" scenarios="1"/>
  <protectedRanges>
    <protectedRange sqref="I39:I41 I43 I45 I49:I53 I56:I58 I61:I64 I67" name="Range3"/>
  </protectedRanges>
  <mergeCells count="5">
    <mergeCell ref="E37:H37"/>
    <mergeCell ref="E27:G27"/>
    <mergeCell ref="E7:I7"/>
    <mergeCell ref="E5:I5"/>
    <mergeCell ref="I9:K10"/>
  </mergeCells>
  <hyperlinks>
    <hyperlink ref="E2" location="'Saimniecības dati'!A1" display="Uz saimniecības datu ievadi" xr:uid="{00000000-0004-0000-0200-000000000000}"/>
    <hyperlink ref="E3" location="Apraksts!A1" display="Uz aprakstu" xr:uid="{00000000-0004-0000-0200-000001000000}"/>
  </hyperlinks>
  <pageMargins left="0.70866141732283472" right="0.70866141732283472" top="0.74803149606299213" bottom="0.74803149606299213" header="0.31496062992125984" footer="0.31496062992125984"/>
  <pageSetup paperSize="9" scale="6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C57"/>
  <sheetViews>
    <sheetView workbookViewId="0">
      <selection activeCell="B54" sqref="B54"/>
    </sheetView>
  </sheetViews>
  <sheetFormatPr defaultRowHeight="15"/>
  <cols>
    <col min="1" max="1" width="12.28515625" style="18" bestFit="1" customWidth="1"/>
    <col min="2" max="2" width="141.140625" style="20" customWidth="1"/>
  </cols>
  <sheetData>
    <row r="1" spans="1:3">
      <c r="A1" s="19" t="s">
        <v>169</v>
      </c>
      <c r="B1" s="20" t="s">
        <v>170</v>
      </c>
      <c r="C1" s="20" t="s">
        <v>171</v>
      </c>
    </row>
    <row r="2" spans="1:3" ht="76.5">
      <c r="A2" s="19">
        <v>3</v>
      </c>
      <c r="B2" s="21" t="s">
        <v>172</v>
      </c>
      <c r="C2" s="21"/>
    </row>
    <row r="3" spans="1:3" ht="60">
      <c r="A3" s="19">
        <v>5</v>
      </c>
      <c r="B3" s="20" t="s">
        <v>173</v>
      </c>
      <c r="C3" s="20"/>
    </row>
    <row r="4" spans="1:3" ht="60">
      <c r="A4" s="19">
        <v>6</v>
      </c>
      <c r="B4" s="20" t="s">
        <v>174</v>
      </c>
      <c r="C4" s="20"/>
    </row>
    <row r="5" spans="1:3" ht="45">
      <c r="A5" s="19">
        <v>7</v>
      </c>
      <c r="B5" s="20" t="s">
        <v>175</v>
      </c>
      <c r="C5" s="20"/>
    </row>
    <row r="6" spans="1:3" ht="120">
      <c r="A6" s="19">
        <v>8</v>
      </c>
      <c r="B6" s="20" t="s">
        <v>176</v>
      </c>
      <c r="C6" s="20"/>
    </row>
    <row r="7" spans="1:3" ht="75">
      <c r="A7" s="19">
        <v>9</v>
      </c>
      <c r="B7" s="20" t="s">
        <v>177</v>
      </c>
      <c r="C7" s="20"/>
    </row>
    <row r="8" spans="1:3" ht="90">
      <c r="A8" s="19">
        <v>23</v>
      </c>
      <c r="B8" s="20" t="s">
        <v>178</v>
      </c>
      <c r="C8" s="20"/>
    </row>
    <row r="9" spans="1:3" ht="90">
      <c r="A9" s="28">
        <v>25</v>
      </c>
      <c r="B9" s="27" t="s">
        <v>179</v>
      </c>
      <c r="C9" s="20"/>
    </row>
    <row r="10" spans="1:3">
      <c r="A10" s="19">
        <v>38</v>
      </c>
      <c r="B10" s="20" t="s">
        <v>180</v>
      </c>
      <c r="C10" s="20"/>
    </row>
    <row r="11" spans="1:3">
      <c r="A11" s="19">
        <v>36</v>
      </c>
      <c r="C11" s="20"/>
    </row>
    <row r="12" spans="1:3">
      <c r="A12" s="19">
        <v>39</v>
      </c>
      <c r="B12" s="20" t="s">
        <v>181</v>
      </c>
      <c r="C12" s="20"/>
    </row>
    <row r="13" spans="1:3" ht="30">
      <c r="A13" s="19">
        <v>40</v>
      </c>
      <c r="B13" s="20" t="s">
        <v>182</v>
      </c>
      <c r="C13" s="20"/>
    </row>
    <row r="14" spans="1:3" ht="90">
      <c r="A14" s="19">
        <v>41</v>
      </c>
      <c r="B14" s="20" t="s">
        <v>183</v>
      </c>
      <c r="C14" s="20"/>
    </row>
    <row r="15" spans="1:3" ht="45">
      <c r="A15" s="19">
        <v>42</v>
      </c>
      <c r="B15" s="20" t="s">
        <v>184</v>
      </c>
      <c r="C15" s="20"/>
    </row>
    <row r="16" spans="1:3">
      <c r="A16" s="19">
        <v>43</v>
      </c>
      <c r="B16" s="20" t="s">
        <v>185</v>
      </c>
      <c r="C16" s="20"/>
    </row>
    <row r="17" spans="1:3" ht="60">
      <c r="A17" s="19">
        <v>44</v>
      </c>
      <c r="B17" s="20" t="s">
        <v>186</v>
      </c>
      <c r="C17" s="20"/>
    </row>
    <row r="18" spans="1:3" ht="45">
      <c r="A18" s="19">
        <v>45</v>
      </c>
      <c r="B18" s="20" t="s">
        <v>187</v>
      </c>
      <c r="C18" s="20"/>
    </row>
    <row r="19" spans="1:3">
      <c r="A19" s="19">
        <v>46</v>
      </c>
      <c r="B19" s="20" t="s">
        <v>188</v>
      </c>
      <c r="C19" s="20"/>
    </row>
    <row r="20" spans="1:3">
      <c r="A20" s="19">
        <v>47</v>
      </c>
      <c r="B20" s="20" t="s">
        <v>189</v>
      </c>
      <c r="C20" s="20"/>
    </row>
    <row r="21" spans="1:3" ht="30">
      <c r="A21" s="19">
        <v>51</v>
      </c>
      <c r="B21" s="27" t="s">
        <v>190</v>
      </c>
      <c r="C21" s="20"/>
    </row>
    <row r="22" spans="1:3">
      <c r="A22" s="19">
        <v>52</v>
      </c>
      <c r="B22" s="20" t="s">
        <v>191</v>
      </c>
      <c r="C22" s="20"/>
    </row>
    <row r="23" spans="1:3">
      <c r="A23" s="19">
        <v>68</v>
      </c>
      <c r="B23" s="27" t="s">
        <v>192</v>
      </c>
      <c r="C23" s="20"/>
    </row>
    <row r="24" spans="1:3" ht="60">
      <c r="A24" s="19">
        <v>69</v>
      </c>
      <c r="B24" s="20" t="s">
        <v>193</v>
      </c>
      <c r="C24" s="20"/>
    </row>
    <row r="25" spans="1:3">
      <c r="A25" s="28">
        <v>70</v>
      </c>
      <c r="B25" s="27" t="s">
        <v>194</v>
      </c>
      <c r="C25" s="22"/>
    </row>
    <row r="26" spans="1:3">
      <c r="A26" s="19">
        <v>97</v>
      </c>
      <c r="C26" s="20"/>
    </row>
    <row r="27" spans="1:3">
      <c r="A27" s="19">
        <v>102</v>
      </c>
      <c r="C27" s="20"/>
    </row>
    <row r="28" spans="1:3">
      <c r="A28" s="19">
        <v>105</v>
      </c>
      <c r="C28" s="20"/>
    </row>
    <row r="29" spans="1:3" ht="225">
      <c r="A29" s="19">
        <v>108</v>
      </c>
      <c r="B29" s="20" t="s">
        <v>195</v>
      </c>
      <c r="C29" s="20"/>
    </row>
    <row r="30" spans="1:3">
      <c r="A30" s="19">
        <v>115</v>
      </c>
      <c r="C30" s="20"/>
    </row>
    <row r="31" spans="1:3" ht="63.75">
      <c r="A31" s="19">
        <v>116</v>
      </c>
      <c r="B31" s="21" t="s">
        <v>196</v>
      </c>
      <c r="C31" s="21"/>
    </row>
    <row r="32" spans="1:3" ht="51">
      <c r="A32" s="19">
        <v>117</v>
      </c>
      <c r="B32" s="21" t="s">
        <v>197</v>
      </c>
      <c r="C32" s="21"/>
    </row>
    <row r="33" spans="1:3">
      <c r="A33" s="19">
        <v>118</v>
      </c>
      <c r="B33" s="21" t="s">
        <v>198</v>
      </c>
      <c r="C33" s="21"/>
    </row>
    <row r="34" spans="1:3" ht="38.25">
      <c r="A34" s="19">
        <v>119</v>
      </c>
      <c r="B34" s="21" t="s">
        <v>199</v>
      </c>
      <c r="C34" s="21"/>
    </row>
    <row r="35" spans="1:3">
      <c r="A35" s="19">
        <v>122</v>
      </c>
      <c r="C35" s="20"/>
    </row>
    <row r="36" spans="1:3" ht="51">
      <c r="A36" s="19">
        <v>123</v>
      </c>
      <c r="B36" s="21" t="s">
        <v>200</v>
      </c>
      <c r="C36" s="21"/>
    </row>
    <row r="37" spans="1:3" ht="25.5">
      <c r="A37" s="19">
        <v>124</v>
      </c>
      <c r="B37" s="21" t="s">
        <v>201</v>
      </c>
      <c r="C37" s="21"/>
    </row>
    <row r="38" spans="1:3" ht="60">
      <c r="A38" s="19">
        <v>125</v>
      </c>
      <c r="B38" s="20" t="s">
        <v>202</v>
      </c>
      <c r="C38" s="20"/>
    </row>
    <row r="39" spans="1:3" ht="38.25">
      <c r="A39" s="19">
        <v>126</v>
      </c>
      <c r="B39" s="21" t="s">
        <v>203</v>
      </c>
      <c r="C39" s="21"/>
    </row>
    <row r="40" spans="1:3" ht="165">
      <c r="A40" s="19">
        <v>127</v>
      </c>
      <c r="B40" s="20" t="s">
        <v>204</v>
      </c>
      <c r="C40" s="20"/>
    </row>
    <row r="41" spans="1:3">
      <c r="A41" s="19">
        <v>128</v>
      </c>
      <c r="C41" s="20"/>
    </row>
    <row r="42" spans="1:3">
      <c r="A42" s="19">
        <v>129</v>
      </c>
      <c r="B42" s="20" t="s">
        <v>205</v>
      </c>
      <c r="C42" s="20"/>
    </row>
    <row r="43" spans="1:3">
      <c r="A43" s="19">
        <v>130</v>
      </c>
      <c r="B43" s="20" t="s">
        <v>206</v>
      </c>
      <c r="C43" s="20"/>
    </row>
    <row r="44" spans="1:3" ht="30">
      <c r="A44" s="19">
        <v>131</v>
      </c>
      <c r="B44" s="20" t="s">
        <v>207</v>
      </c>
      <c r="C44" s="20"/>
    </row>
    <row r="45" spans="1:3">
      <c r="A45" s="19">
        <v>134</v>
      </c>
      <c r="C45" s="20"/>
    </row>
    <row r="46" spans="1:3" ht="45">
      <c r="A46" s="19">
        <v>135</v>
      </c>
      <c r="B46" s="20" t="s">
        <v>208</v>
      </c>
      <c r="C46" s="20"/>
    </row>
    <row r="47" spans="1:3" ht="45">
      <c r="A47" s="19">
        <v>136</v>
      </c>
      <c r="B47" s="20" t="s">
        <v>209</v>
      </c>
      <c r="C47" s="20"/>
    </row>
    <row r="48" spans="1:3">
      <c r="A48" s="19">
        <v>137</v>
      </c>
      <c r="B48" s="20" t="s">
        <v>101</v>
      </c>
      <c r="C48" s="20"/>
    </row>
    <row r="49" spans="1:3">
      <c r="A49" s="19">
        <v>139</v>
      </c>
      <c r="B49" s="20" t="s">
        <v>210</v>
      </c>
      <c r="C49" s="20"/>
    </row>
    <row r="50" spans="1:3">
      <c r="A50" s="19">
        <v>140</v>
      </c>
      <c r="B50" s="20" t="s">
        <v>211</v>
      </c>
      <c r="C50" s="20"/>
    </row>
    <row r="51" spans="1:3">
      <c r="A51" s="19">
        <v>141</v>
      </c>
      <c r="B51" s="20" t="s">
        <v>212</v>
      </c>
      <c r="C51" s="20"/>
    </row>
    <row r="52" spans="1:3">
      <c r="A52" s="19">
        <v>142</v>
      </c>
      <c r="C52" s="20"/>
    </row>
    <row r="53" spans="1:3">
      <c r="A53" s="19">
        <v>143</v>
      </c>
      <c r="B53" s="20" t="s">
        <v>213</v>
      </c>
      <c r="C53" s="20"/>
    </row>
    <row r="54" spans="1:3">
      <c r="A54" s="19">
        <v>144</v>
      </c>
      <c r="B54" s="20" t="s">
        <v>214</v>
      </c>
      <c r="C54" s="20"/>
    </row>
    <row r="55" spans="1:3">
      <c r="A55" s="19">
        <v>145</v>
      </c>
      <c r="B55" s="20" t="s">
        <v>215</v>
      </c>
      <c r="C55" s="20"/>
    </row>
    <row r="56" spans="1:3" ht="25.5">
      <c r="A56" s="19">
        <v>148</v>
      </c>
      <c r="B56" s="21" t="s">
        <v>216</v>
      </c>
      <c r="C56" s="21"/>
    </row>
    <row r="57" spans="1:3" ht="30">
      <c r="A57" s="28">
        <v>149</v>
      </c>
      <c r="B57" s="27" t="s">
        <v>217</v>
      </c>
      <c r="C57" s="22"/>
    </row>
  </sheetData>
  <sheetProtection sheet="1" objects="1" scenarios="1"/>
  <pageMargins left="0.7" right="0.7" top="0.75" bottom="0.75" header="0.3" footer="0.3"/>
  <pageSetup scale="61" fitToHeight="0" orientation="portrait"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2" tint="-9.9978637043366805E-2"/>
    <pageSetUpPr fitToPage="1"/>
  </sheetPr>
  <dimension ref="A1:AA237"/>
  <sheetViews>
    <sheetView topLeftCell="D12" zoomScaleNormal="100" workbookViewId="0">
      <selection activeCell="T141" sqref="T141"/>
    </sheetView>
  </sheetViews>
  <sheetFormatPr defaultRowHeight="12.75"/>
  <cols>
    <col min="1" max="1" width="15.85546875" style="2" hidden="1" customWidth="1"/>
    <col min="2" max="2" width="43" style="2" customWidth="1"/>
    <col min="3" max="4" width="15.85546875" style="2" customWidth="1"/>
    <col min="5" max="5" width="12.85546875" style="3" customWidth="1"/>
    <col min="6" max="6" width="53" style="3" bestFit="1" customWidth="1"/>
    <col min="7" max="7" width="15.42578125" style="4" customWidth="1"/>
    <col min="8" max="8" width="15.42578125" style="4" hidden="1" customWidth="1"/>
    <col min="9" max="9" width="15.28515625" style="4" hidden="1" customWidth="1"/>
    <col min="10" max="10" width="14.5703125" style="4" customWidth="1"/>
    <col min="11" max="12" width="9.7109375" style="4" customWidth="1"/>
    <col min="13" max="13" width="8" style="4" customWidth="1"/>
    <col min="14" max="14" width="6.7109375" style="4" customWidth="1"/>
    <col min="15" max="15" width="15.5703125" style="4" customWidth="1"/>
    <col min="16" max="16" width="49.28515625" style="4" customWidth="1"/>
    <col min="17" max="17" width="14" style="4" customWidth="1"/>
    <col min="18" max="18" width="17.7109375" style="4" customWidth="1"/>
    <col min="19" max="19" width="10.28515625" style="4" bestFit="1" customWidth="1"/>
    <col min="20" max="20" width="11.140625" style="4" bestFit="1" customWidth="1"/>
    <col min="21" max="21" width="10.5703125" style="4" bestFit="1" customWidth="1"/>
    <col min="22" max="25" width="9.140625" style="4"/>
    <col min="26" max="26" width="39.140625" style="4" bestFit="1" customWidth="1"/>
    <col min="27" max="234" width="9.140625" style="4"/>
    <col min="235" max="235" width="1.85546875" style="4" customWidth="1"/>
    <col min="236" max="236" width="4.42578125" style="4" customWidth="1"/>
    <col min="237" max="237" width="26" style="4" customWidth="1"/>
    <col min="238" max="238" width="6.7109375" style="4" customWidth="1"/>
    <col min="239" max="239" width="13.28515625" style="4" customWidth="1"/>
    <col min="240" max="240" width="12.5703125" style="4" customWidth="1"/>
    <col min="241" max="242" width="13.28515625" style="4" customWidth="1"/>
    <col min="243" max="243" width="11.85546875" style="4" customWidth="1"/>
    <col min="244" max="244" width="12.5703125" style="4" customWidth="1"/>
    <col min="245" max="245" width="12.140625" style="4" customWidth="1"/>
    <col min="246" max="246" width="13.85546875" style="4" customWidth="1"/>
    <col min="247" max="247" width="13.7109375" style="4" customWidth="1"/>
    <col min="248" max="249" width="11.7109375" style="4" customWidth="1"/>
    <col min="250" max="250" width="12.5703125" style="4" customWidth="1"/>
    <col min="251" max="251" width="13.5703125" style="4" customWidth="1"/>
    <col min="252" max="252" width="12.85546875" style="4" customWidth="1"/>
    <col min="253" max="253" width="14.42578125" style="4" customWidth="1"/>
    <col min="254" max="254" width="14" style="4" customWidth="1"/>
    <col min="255" max="255" width="15.42578125" style="4" customWidth="1"/>
    <col min="256" max="256" width="15.28515625" style="4" customWidth="1"/>
    <col min="257" max="257" width="15.5703125" style="4" customWidth="1"/>
    <col min="258" max="258" width="15.140625" style="4" customWidth="1"/>
    <col min="259" max="259" width="17" style="4" customWidth="1"/>
    <col min="260" max="260" width="15" style="4" customWidth="1"/>
    <col min="261" max="261" width="15.28515625" style="4" customWidth="1"/>
    <col min="262" max="262" width="13.42578125" style="4" customWidth="1"/>
    <col min="263" max="263" width="14.140625" style="4" customWidth="1"/>
    <col min="264" max="264" width="15.42578125" style="4" customWidth="1"/>
    <col min="265" max="265" width="15.5703125" style="4" customWidth="1"/>
    <col min="266" max="266" width="14.140625" style="4" customWidth="1"/>
    <col min="267" max="267" width="14.85546875" style="4" customWidth="1"/>
    <col min="268" max="268" width="15.28515625" style="4" customWidth="1"/>
    <col min="269" max="269" width="13.42578125" style="4" customWidth="1"/>
    <col min="270" max="270" width="15.5703125" style="4" customWidth="1"/>
    <col min="271" max="272" width="14.85546875" style="4" customWidth="1"/>
    <col min="273" max="273" width="15.5703125" style="4" customWidth="1"/>
    <col min="274" max="274" width="13.7109375" style="4" customWidth="1"/>
    <col min="275" max="275" width="14.7109375" style="4" customWidth="1"/>
    <col min="276" max="276" width="15.5703125" style="4" customWidth="1"/>
    <col min="277" max="490" width="9.140625" style="4"/>
    <col min="491" max="491" width="1.85546875" style="4" customWidth="1"/>
    <col min="492" max="492" width="4.42578125" style="4" customWidth="1"/>
    <col min="493" max="493" width="26" style="4" customWidth="1"/>
    <col min="494" max="494" width="6.7109375" style="4" customWidth="1"/>
    <col min="495" max="495" width="13.28515625" style="4" customWidth="1"/>
    <col min="496" max="496" width="12.5703125" style="4" customWidth="1"/>
    <col min="497" max="498" width="13.28515625" style="4" customWidth="1"/>
    <col min="499" max="499" width="11.85546875" style="4" customWidth="1"/>
    <col min="500" max="500" width="12.5703125" style="4" customWidth="1"/>
    <col min="501" max="501" width="12.140625" style="4" customWidth="1"/>
    <col min="502" max="502" width="13.85546875" style="4" customWidth="1"/>
    <col min="503" max="503" width="13.7109375" style="4" customWidth="1"/>
    <col min="504" max="505" width="11.7109375" style="4" customWidth="1"/>
    <col min="506" max="506" width="12.5703125" style="4" customWidth="1"/>
    <col min="507" max="507" width="13.5703125" style="4" customWidth="1"/>
    <col min="508" max="508" width="12.85546875" style="4" customWidth="1"/>
    <col min="509" max="509" width="14.42578125" style="4" customWidth="1"/>
    <col min="510" max="510" width="14" style="4" customWidth="1"/>
    <col min="511" max="511" width="15.42578125" style="4" customWidth="1"/>
    <col min="512" max="512" width="15.28515625" style="4" customWidth="1"/>
    <col min="513" max="513" width="15.5703125" style="4" customWidth="1"/>
    <col min="514" max="514" width="15.140625" style="4" customWidth="1"/>
    <col min="515" max="515" width="17" style="4" customWidth="1"/>
    <col min="516" max="516" width="15" style="4" customWidth="1"/>
    <col min="517" max="517" width="15.28515625" style="4" customWidth="1"/>
    <col min="518" max="518" width="13.42578125" style="4" customWidth="1"/>
    <col min="519" max="519" width="14.140625" style="4" customWidth="1"/>
    <col min="520" max="520" width="15.42578125" style="4" customWidth="1"/>
    <col min="521" max="521" width="15.5703125" style="4" customWidth="1"/>
    <col min="522" max="522" width="14.140625" style="4" customWidth="1"/>
    <col min="523" max="523" width="14.85546875" style="4" customWidth="1"/>
    <col min="524" max="524" width="15.28515625" style="4" customWidth="1"/>
    <col min="525" max="525" width="13.42578125" style="4" customWidth="1"/>
    <col min="526" max="526" width="15.5703125" style="4" customWidth="1"/>
    <col min="527" max="528" width="14.85546875" style="4" customWidth="1"/>
    <col min="529" max="529" width="15.5703125" style="4" customWidth="1"/>
    <col min="530" max="530" width="13.7109375" style="4" customWidth="1"/>
    <col min="531" max="531" width="14.7109375" style="4" customWidth="1"/>
    <col min="532" max="532" width="15.5703125" style="4" customWidth="1"/>
    <col min="533" max="746" width="9.140625" style="4"/>
    <col min="747" max="747" width="1.85546875" style="4" customWidth="1"/>
    <col min="748" max="748" width="4.42578125" style="4" customWidth="1"/>
    <col min="749" max="749" width="26" style="4" customWidth="1"/>
    <col min="750" max="750" width="6.7109375" style="4" customWidth="1"/>
    <col min="751" max="751" width="13.28515625" style="4" customWidth="1"/>
    <col min="752" max="752" width="12.5703125" style="4" customWidth="1"/>
    <col min="753" max="754" width="13.28515625" style="4" customWidth="1"/>
    <col min="755" max="755" width="11.85546875" style="4" customWidth="1"/>
    <col min="756" max="756" width="12.5703125" style="4" customWidth="1"/>
    <col min="757" max="757" width="12.140625" style="4" customWidth="1"/>
    <col min="758" max="758" width="13.85546875" style="4" customWidth="1"/>
    <col min="759" max="759" width="13.7109375" style="4" customWidth="1"/>
    <col min="760" max="761" width="11.7109375" style="4" customWidth="1"/>
    <col min="762" max="762" width="12.5703125" style="4" customWidth="1"/>
    <col min="763" max="763" width="13.5703125" style="4" customWidth="1"/>
    <col min="764" max="764" width="12.85546875" style="4" customWidth="1"/>
    <col min="765" max="765" width="14.42578125" style="4" customWidth="1"/>
    <col min="766" max="766" width="14" style="4" customWidth="1"/>
    <col min="767" max="767" width="15.42578125" style="4" customWidth="1"/>
    <col min="768" max="768" width="15.28515625" style="4" customWidth="1"/>
    <col min="769" max="769" width="15.5703125" style="4" customWidth="1"/>
    <col min="770" max="770" width="15.140625" style="4" customWidth="1"/>
    <col min="771" max="771" width="17" style="4" customWidth="1"/>
    <col min="772" max="772" width="15" style="4" customWidth="1"/>
    <col min="773" max="773" width="15.28515625" style="4" customWidth="1"/>
    <col min="774" max="774" width="13.42578125" style="4" customWidth="1"/>
    <col min="775" max="775" width="14.140625" style="4" customWidth="1"/>
    <col min="776" max="776" width="15.42578125" style="4" customWidth="1"/>
    <col min="777" max="777" width="15.5703125" style="4" customWidth="1"/>
    <col min="778" max="778" width="14.140625" style="4" customWidth="1"/>
    <col min="779" max="779" width="14.85546875" style="4" customWidth="1"/>
    <col min="780" max="780" width="15.28515625" style="4" customWidth="1"/>
    <col min="781" max="781" width="13.42578125" style="4" customWidth="1"/>
    <col min="782" max="782" width="15.5703125" style="4" customWidth="1"/>
    <col min="783" max="784" width="14.85546875" style="4" customWidth="1"/>
    <col min="785" max="785" width="15.5703125" style="4" customWidth="1"/>
    <col min="786" max="786" width="13.7109375" style="4" customWidth="1"/>
    <col min="787" max="787" width="14.7109375" style="4" customWidth="1"/>
    <col min="788" max="788" width="15.5703125" style="4" customWidth="1"/>
    <col min="789" max="1002" width="9.140625" style="4"/>
    <col min="1003" max="1003" width="1.85546875" style="4" customWidth="1"/>
    <col min="1004" max="1004" width="4.42578125" style="4" customWidth="1"/>
    <col min="1005" max="1005" width="26" style="4" customWidth="1"/>
    <col min="1006" max="1006" width="6.7109375" style="4" customWidth="1"/>
    <col min="1007" max="1007" width="13.28515625" style="4" customWidth="1"/>
    <col min="1008" max="1008" width="12.5703125" style="4" customWidth="1"/>
    <col min="1009" max="1010" width="13.28515625" style="4" customWidth="1"/>
    <col min="1011" max="1011" width="11.85546875" style="4" customWidth="1"/>
    <col min="1012" max="1012" width="12.5703125" style="4" customWidth="1"/>
    <col min="1013" max="1013" width="12.140625" style="4" customWidth="1"/>
    <col min="1014" max="1014" width="13.85546875" style="4" customWidth="1"/>
    <col min="1015" max="1015" width="13.7109375" style="4" customWidth="1"/>
    <col min="1016" max="1017" width="11.7109375" style="4" customWidth="1"/>
    <col min="1018" max="1018" width="12.5703125" style="4" customWidth="1"/>
    <col min="1019" max="1019" width="13.5703125" style="4" customWidth="1"/>
    <col min="1020" max="1020" width="12.85546875" style="4" customWidth="1"/>
    <col min="1021" max="1021" width="14.42578125" style="4" customWidth="1"/>
    <col min="1022" max="1022" width="14" style="4" customWidth="1"/>
    <col min="1023" max="1023" width="15.42578125" style="4" customWidth="1"/>
    <col min="1024" max="1024" width="15.28515625" style="4" customWidth="1"/>
    <col min="1025" max="1025" width="15.5703125" style="4" customWidth="1"/>
    <col min="1026" max="1026" width="15.140625" style="4" customWidth="1"/>
    <col min="1027" max="1027" width="17" style="4" customWidth="1"/>
    <col min="1028" max="1028" width="15" style="4" customWidth="1"/>
    <col min="1029" max="1029" width="15.28515625" style="4" customWidth="1"/>
    <col min="1030" max="1030" width="13.42578125" style="4" customWidth="1"/>
    <col min="1031" max="1031" width="14.140625" style="4" customWidth="1"/>
    <col min="1032" max="1032" width="15.42578125" style="4" customWidth="1"/>
    <col min="1033" max="1033" width="15.5703125" style="4" customWidth="1"/>
    <col min="1034" max="1034" width="14.140625" style="4" customWidth="1"/>
    <col min="1035" max="1035" width="14.85546875" style="4" customWidth="1"/>
    <col min="1036" max="1036" width="15.28515625" style="4" customWidth="1"/>
    <col min="1037" max="1037" width="13.42578125" style="4" customWidth="1"/>
    <col min="1038" max="1038" width="15.5703125" style="4" customWidth="1"/>
    <col min="1039" max="1040" width="14.85546875" style="4" customWidth="1"/>
    <col min="1041" max="1041" width="15.5703125" style="4" customWidth="1"/>
    <col min="1042" max="1042" width="13.7109375" style="4" customWidth="1"/>
    <col min="1043" max="1043" width="14.7109375" style="4" customWidth="1"/>
    <col min="1044" max="1044" width="15.5703125" style="4" customWidth="1"/>
    <col min="1045" max="1258" width="9.140625" style="4"/>
    <col min="1259" max="1259" width="1.85546875" style="4" customWidth="1"/>
    <col min="1260" max="1260" width="4.42578125" style="4" customWidth="1"/>
    <col min="1261" max="1261" width="26" style="4" customWidth="1"/>
    <col min="1262" max="1262" width="6.7109375" style="4" customWidth="1"/>
    <col min="1263" max="1263" width="13.28515625" style="4" customWidth="1"/>
    <col min="1264" max="1264" width="12.5703125" style="4" customWidth="1"/>
    <col min="1265" max="1266" width="13.28515625" style="4" customWidth="1"/>
    <col min="1267" max="1267" width="11.85546875" style="4" customWidth="1"/>
    <col min="1268" max="1268" width="12.5703125" style="4" customWidth="1"/>
    <col min="1269" max="1269" width="12.140625" style="4" customWidth="1"/>
    <col min="1270" max="1270" width="13.85546875" style="4" customWidth="1"/>
    <col min="1271" max="1271" width="13.7109375" style="4" customWidth="1"/>
    <col min="1272" max="1273" width="11.7109375" style="4" customWidth="1"/>
    <col min="1274" max="1274" width="12.5703125" style="4" customWidth="1"/>
    <col min="1275" max="1275" width="13.5703125" style="4" customWidth="1"/>
    <col min="1276" max="1276" width="12.85546875" style="4" customWidth="1"/>
    <col min="1277" max="1277" width="14.42578125" style="4" customWidth="1"/>
    <col min="1278" max="1278" width="14" style="4" customWidth="1"/>
    <col min="1279" max="1279" width="15.42578125" style="4" customWidth="1"/>
    <col min="1280" max="1280" width="15.28515625" style="4" customWidth="1"/>
    <col min="1281" max="1281" width="15.5703125" style="4" customWidth="1"/>
    <col min="1282" max="1282" width="15.140625" style="4" customWidth="1"/>
    <col min="1283" max="1283" width="17" style="4" customWidth="1"/>
    <col min="1284" max="1284" width="15" style="4" customWidth="1"/>
    <col min="1285" max="1285" width="15.28515625" style="4" customWidth="1"/>
    <col min="1286" max="1286" width="13.42578125" style="4" customWidth="1"/>
    <col min="1287" max="1287" width="14.140625" style="4" customWidth="1"/>
    <col min="1288" max="1288" width="15.42578125" style="4" customWidth="1"/>
    <col min="1289" max="1289" width="15.5703125" style="4" customWidth="1"/>
    <col min="1290" max="1290" width="14.140625" style="4" customWidth="1"/>
    <col min="1291" max="1291" width="14.85546875" style="4" customWidth="1"/>
    <col min="1292" max="1292" width="15.28515625" style="4" customWidth="1"/>
    <col min="1293" max="1293" width="13.42578125" style="4" customWidth="1"/>
    <col min="1294" max="1294" width="15.5703125" style="4" customWidth="1"/>
    <col min="1295" max="1296" width="14.85546875" style="4" customWidth="1"/>
    <col min="1297" max="1297" width="15.5703125" style="4" customWidth="1"/>
    <col min="1298" max="1298" width="13.7109375" style="4" customWidth="1"/>
    <col min="1299" max="1299" width="14.7109375" style="4" customWidth="1"/>
    <col min="1300" max="1300" width="15.5703125" style="4" customWidth="1"/>
    <col min="1301" max="1514" width="9.140625" style="4"/>
    <col min="1515" max="1515" width="1.85546875" style="4" customWidth="1"/>
    <col min="1516" max="1516" width="4.42578125" style="4" customWidth="1"/>
    <col min="1517" max="1517" width="26" style="4" customWidth="1"/>
    <col min="1518" max="1518" width="6.7109375" style="4" customWidth="1"/>
    <col min="1519" max="1519" width="13.28515625" style="4" customWidth="1"/>
    <col min="1520" max="1520" width="12.5703125" style="4" customWidth="1"/>
    <col min="1521" max="1522" width="13.28515625" style="4" customWidth="1"/>
    <col min="1523" max="1523" width="11.85546875" style="4" customWidth="1"/>
    <col min="1524" max="1524" width="12.5703125" style="4" customWidth="1"/>
    <col min="1525" max="1525" width="12.140625" style="4" customWidth="1"/>
    <col min="1526" max="1526" width="13.85546875" style="4" customWidth="1"/>
    <col min="1527" max="1527" width="13.7109375" style="4" customWidth="1"/>
    <col min="1528" max="1529" width="11.7109375" style="4" customWidth="1"/>
    <col min="1530" max="1530" width="12.5703125" style="4" customWidth="1"/>
    <col min="1531" max="1531" width="13.5703125" style="4" customWidth="1"/>
    <col min="1532" max="1532" width="12.85546875" style="4" customWidth="1"/>
    <col min="1533" max="1533" width="14.42578125" style="4" customWidth="1"/>
    <col min="1534" max="1534" width="14" style="4" customWidth="1"/>
    <col min="1535" max="1535" width="15.42578125" style="4" customWidth="1"/>
    <col min="1536" max="1536" width="15.28515625" style="4" customWidth="1"/>
    <col min="1537" max="1537" width="15.5703125" style="4" customWidth="1"/>
    <col min="1538" max="1538" width="15.140625" style="4" customWidth="1"/>
    <col min="1539" max="1539" width="17" style="4" customWidth="1"/>
    <col min="1540" max="1540" width="15" style="4" customWidth="1"/>
    <col min="1541" max="1541" width="15.28515625" style="4" customWidth="1"/>
    <col min="1542" max="1542" width="13.42578125" style="4" customWidth="1"/>
    <col min="1543" max="1543" width="14.140625" style="4" customWidth="1"/>
    <col min="1544" max="1544" width="15.42578125" style="4" customWidth="1"/>
    <col min="1545" max="1545" width="15.5703125" style="4" customWidth="1"/>
    <col min="1546" max="1546" width="14.140625" style="4" customWidth="1"/>
    <col min="1547" max="1547" width="14.85546875" style="4" customWidth="1"/>
    <col min="1548" max="1548" width="15.28515625" style="4" customWidth="1"/>
    <col min="1549" max="1549" width="13.42578125" style="4" customWidth="1"/>
    <col min="1550" max="1550" width="15.5703125" style="4" customWidth="1"/>
    <col min="1551" max="1552" width="14.85546875" style="4" customWidth="1"/>
    <col min="1553" max="1553" width="15.5703125" style="4" customWidth="1"/>
    <col min="1554" max="1554" width="13.7109375" style="4" customWidth="1"/>
    <col min="1555" max="1555" width="14.7109375" style="4" customWidth="1"/>
    <col min="1556" max="1556" width="15.5703125" style="4" customWidth="1"/>
    <col min="1557" max="1770" width="9.140625" style="4"/>
    <col min="1771" max="1771" width="1.85546875" style="4" customWidth="1"/>
    <col min="1772" max="1772" width="4.42578125" style="4" customWidth="1"/>
    <col min="1773" max="1773" width="26" style="4" customWidth="1"/>
    <col min="1774" max="1774" width="6.7109375" style="4" customWidth="1"/>
    <col min="1775" max="1775" width="13.28515625" style="4" customWidth="1"/>
    <col min="1776" max="1776" width="12.5703125" style="4" customWidth="1"/>
    <col min="1777" max="1778" width="13.28515625" style="4" customWidth="1"/>
    <col min="1779" max="1779" width="11.85546875" style="4" customWidth="1"/>
    <col min="1780" max="1780" width="12.5703125" style="4" customWidth="1"/>
    <col min="1781" max="1781" width="12.140625" style="4" customWidth="1"/>
    <col min="1782" max="1782" width="13.85546875" style="4" customWidth="1"/>
    <col min="1783" max="1783" width="13.7109375" style="4" customWidth="1"/>
    <col min="1784" max="1785" width="11.7109375" style="4" customWidth="1"/>
    <col min="1786" max="1786" width="12.5703125" style="4" customWidth="1"/>
    <col min="1787" max="1787" width="13.5703125" style="4" customWidth="1"/>
    <col min="1788" max="1788" width="12.85546875" style="4" customWidth="1"/>
    <col min="1789" max="1789" width="14.42578125" style="4" customWidth="1"/>
    <col min="1790" max="1790" width="14" style="4" customWidth="1"/>
    <col min="1791" max="1791" width="15.42578125" style="4" customWidth="1"/>
    <col min="1792" max="1792" width="15.28515625" style="4" customWidth="1"/>
    <col min="1793" max="1793" width="15.5703125" style="4" customWidth="1"/>
    <col min="1794" max="1794" width="15.140625" style="4" customWidth="1"/>
    <col min="1795" max="1795" width="17" style="4" customWidth="1"/>
    <col min="1796" max="1796" width="15" style="4" customWidth="1"/>
    <col min="1797" max="1797" width="15.28515625" style="4" customWidth="1"/>
    <col min="1798" max="1798" width="13.42578125" style="4" customWidth="1"/>
    <col min="1799" max="1799" width="14.140625" style="4" customWidth="1"/>
    <col min="1800" max="1800" width="15.42578125" style="4" customWidth="1"/>
    <col min="1801" max="1801" width="15.5703125" style="4" customWidth="1"/>
    <col min="1802" max="1802" width="14.140625" style="4" customWidth="1"/>
    <col min="1803" max="1803" width="14.85546875" style="4" customWidth="1"/>
    <col min="1804" max="1804" width="15.28515625" style="4" customWidth="1"/>
    <col min="1805" max="1805" width="13.42578125" style="4" customWidth="1"/>
    <col min="1806" max="1806" width="15.5703125" style="4" customWidth="1"/>
    <col min="1807" max="1808" width="14.85546875" style="4" customWidth="1"/>
    <col min="1809" max="1809" width="15.5703125" style="4" customWidth="1"/>
    <col min="1810" max="1810" width="13.7109375" style="4" customWidth="1"/>
    <col min="1811" max="1811" width="14.7109375" style="4" customWidth="1"/>
    <col min="1812" max="1812" width="15.5703125" style="4" customWidth="1"/>
    <col min="1813" max="2026" width="9.140625" style="4"/>
    <col min="2027" max="2027" width="1.85546875" style="4" customWidth="1"/>
    <col min="2028" max="2028" width="4.42578125" style="4" customWidth="1"/>
    <col min="2029" max="2029" width="26" style="4" customWidth="1"/>
    <col min="2030" max="2030" width="6.7109375" style="4" customWidth="1"/>
    <col min="2031" max="2031" width="13.28515625" style="4" customWidth="1"/>
    <col min="2032" max="2032" width="12.5703125" style="4" customWidth="1"/>
    <col min="2033" max="2034" width="13.28515625" style="4" customWidth="1"/>
    <col min="2035" max="2035" width="11.85546875" style="4" customWidth="1"/>
    <col min="2036" max="2036" width="12.5703125" style="4" customWidth="1"/>
    <col min="2037" max="2037" width="12.140625" style="4" customWidth="1"/>
    <col min="2038" max="2038" width="13.85546875" style="4" customWidth="1"/>
    <col min="2039" max="2039" width="13.7109375" style="4" customWidth="1"/>
    <col min="2040" max="2041" width="11.7109375" style="4" customWidth="1"/>
    <col min="2042" max="2042" width="12.5703125" style="4" customWidth="1"/>
    <col min="2043" max="2043" width="13.5703125" style="4" customWidth="1"/>
    <col min="2044" max="2044" width="12.85546875" style="4" customWidth="1"/>
    <col min="2045" max="2045" width="14.42578125" style="4" customWidth="1"/>
    <col min="2046" max="2046" width="14" style="4" customWidth="1"/>
    <col min="2047" max="2047" width="15.42578125" style="4" customWidth="1"/>
    <col min="2048" max="2048" width="15.28515625" style="4" customWidth="1"/>
    <col min="2049" max="2049" width="15.5703125" style="4" customWidth="1"/>
    <col min="2050" max="2050" width="15.140625" style="4" customWidth="1"/>
    <col min="2051" max="2051" width="17" style="4" customWidth="1"/>
    <col min="2052" max="2052" width="15" style="4" customWidth="1"/>
    <col min="2053" max="2053" width="15.28515625" style="4" customWidth="1"/>
    <col min="2054" max="2054" width="13.42578125" style="4" customWidth="1"/>
    <col min="2055" max="2055" width="14.140625" style="4" customWidth="1"/>
    <col min="2056" max="2056" width="15.42578125" style="4" customWidth="1"/>
    <col min="2057" max="2057" width="15.5703125" style="4" customWidth="1"/>
    <col min="2058" max="2058" width="14.140625" style="4" customWidth="1"/>
    <col min="2059" max="2059" width="14.85546875" style="4" customWidth="1"/>
    <col min="2060" max="2060" width="15.28515625" style="4" customWidth="1"/>
    <col min="2061" max="2061" width="13.42578125" style="4" customWidth="1"/>
    <col min="2062" max="2062" width="15.5703125" style="4" customWidth="1"/>
    <col min="2063" max="2064" width="14.85546875" style="4" customWidth="1"/>
    <col min="2065" max="2065" width="15.5703125" style="4" customWidth="1"/>
    <col min="2066" max="2066" width="13.7109375" style="4" customWidth="1"/>
    <col min="2067" max="2067" width="14.7109375" style="4" customWidth="1"/>
    <col min="2068" max="2068" width="15.5703125" style="4" customWidth="1"/>
    <col min="2069" max="2282" width="9.140625" style="4"/>
    <col min="2283" max="2283" width="1.85546875" style="4" customWidth="1"/>
    <col min="2284" max="2284" width="4.42578125" style="4" customWidth="1"/>
    <col min="2285" max="2285" width="26" style="4" customWidth="1"/>
    <col min="2286" max="2286" width="6.7109375" style="4" customWidth="1"/>
    <col min="2287" max="2287" width="13.28515625" style="4" customWidth="1"/>
    <col min="2288" max="2288" width="12.5703125" style="4" customWidth="1"/>
    <col min="2289" max="2290" width="13.28515625" style="4" customWidth="1"/>
    <col min="2291" max="2291" width="11.85546875" style="4" customWidth="1"/>
    <col min="2292" max="2292" width="12.5703125" style="4" customWidth="1"/>
    <col min="2293" max="2293" width="12.140625" style="4" customWidth="1"/>
    <col min="2294" max="2294" width="13.85546875" style="4" customWidth="1"/>
    <col min="2295" max="2295" width="13.7109375" style="4" customWidth="1"/>
    <col min="2296" max="2297" width="11.7109375" style="4" customWidth="1"/>
    <col min="2298" max="2298" width="12.5703125" style="4" customWidth="1"/>
    <col min="2299" max="2299" width="13.5703125" style="4" customWidth="1"/>
    <col min="2300" max="2300" width="12.85546875" style="4" customWidth="1"/>
    <col min="2301" max="2301" width="14.42578125" style="4" customWidth="1"/>
    <col min="2302" max="2302" width="14" style="4" customWidth="1"/>
    <col min="2303" max="2303" width="15.42578125" style="4" customWidth="1"/>
    <col min="2304" max="2304" width="15.28515625" style="4" customWidth="1"/>
    <col min="2305" max="2305" width="15.5703125" style="4" customWidth="1"/>
    <col min="2306" max="2306" width="15.140625" style="4" customWidth="1"/>
    <col min="2307" max="2307" width="17" style="4" customWidth="1"/>
    <col min="2308" max="2308" width="15" style="4" customWidth="1"/>
    <col min="2309" max="2309" width="15.28515625" style="4" customWidth="1"/>
    <col min="2310" max="2310" width="13.42578125" style="4" customWidth="1"/>
    <col min="2311" max="2311" width="14.140625" style="4" customWidth="1"/>
    <col min="2312" max="2312" width="15.42578125" style="4" customWidth="1"/>
    <col min="2313" max="2313" width="15.5703125" style="4" customWidth="1"/>
    <col min="2314" max="2314" width="14.140625" style="4" customWidth="1"/>
    <col min="2315" max="2315" width="14.85546875" style="4" customWidth="1"/>
    <col min="2316" max="2316" width="15.28515625" style="4" customWidth="1"/>
    <col min="2317" max="2317" width="13.42578125" style="4" customWidth="1"/>
    <col min="2318" max="2318" width="15.5703125" style="4" customWidth="1"/>
    <col min="2319" max="2320" width="14.85546875" style="4" customWidth="1"/>
    <col min="2321" max="2321" width="15.5703125" style="4" customWidth="1"/>
    <col min="2322" max="2322" width="13.7109375" style="4" customWidth="1"/>
    <col min="2323" max="2323" width="14.7109375" style="4" customWidth="1"/>
    <col min="2324" max="2324" width="15.5703125" style="4" customWidth="1"/>
    <col min="2325" max="2538" width="9.140625" style="4"/>
    <col min="2539" max="2539" width="1.85546875" style="4" customWidth="1"/>
    <col min="2540" max="2540" width="4.42578125" style="4" customWidth="1"/>
    <col min="2541" max="2541" width="26" style="4" customWidth="1"/>
    <col min="2542" max="2542" width="6.7109375" style="4" customWidth="1"/>
    <col min="2543" max="2543" width="13.28515625" style="4" customWidth="1"/>
    <col min="2544" max="2544" width="12.5703125" style="4" customWidth="1"/>
    <col min="2545" max="2546" width="13.28515625" style="4" customWidth="1"/>
    <col min="2547" max="2547" width="11.85546875" style="4" customWidth="1"/>
    <col min="2548" max="2548" width="12.5703125" style="4" customWidth="1"/>
    <col min="2549" max="2549" width="12.140625" style="4" customWidth="1"/>
    <col min="2550" max="2550" width="13.85546875" style="4" customWidth="1"/>
    <col min="2551" max="2551" width="13.7109375" style="4" customWidth="1"/>
    <col min="2552" max="2553" width="11.7109375" style="4" customWidth="1"/>
    <col min="2554" max="2554" width="12.5703125" style="4" customWidth="1"/>
    <col min="2555" max="2555" width="13.5703125" style="4" customWidth="1"/>
    <col min="2556" max="2556" width="12.85546875" style="4" customWidth="1"/>
    <col min="2557" max="2557" width="14.42578125" style="4" customWidth="1"/>
    <col min="2558" max="2558" width="14" style="4" customWidth="1"/>
    <col min="2559" max="2559" width="15.42578125" style="4" customWidth="1"/>
    <col min="2560" max="2560" width="15.28515625" style="4" customWidth="1"/>
    <col min="2561" max="2561" width="15.5703125" style="4" customWidth="1"/>
    <col min="2562" max="2562" width="15.140625" style="4" customWidth="1"/>
    <col min="2563" max="2563" width="17" style="4" customWidth="1"/>
    <col min="2564" max="2564" width="15" style="4" customWidth="1"/>
    <col min="2565" max="2565" width="15.28515625" style="4" customWidth="1"/>
    <col min="2566" max="2566" width="13.42578125" style="4" customWidth="1"/>
    <col min="2567" max="2567" width="14.140625" style="4" customWidth="1"/>
    <col min="2568" max="2568" width="15.42578125" style="4" customWidth="1"/>
    <col min="2569" max="2569" width="15.5703125" style="4" customWidth="1"/>
    <col min="2570" max="2570" width="14.140625" style="4" customWidth="1"/>
    <col min="2571" max="2571" width="14.85546875" style="4" customWidth="1"/>
    <col min="2572" max="2572" width="15.28515625" style="4" customWidth="1"/>
    <col min="2573" max="2573" width="13.42578125" style="4" customWidth="1"/>
    <col min="2574" max="2574" width="15.5703125" style="4" customWidth="1"/>
    <col min="2575" max="2576" width="14.85546875" style="4" customWidth="1"/>
    <col min="2577" max="2577" width="15.5703125" style="4" customWidth="1"/>
    <col min="2578" max="2578" width="13.7109375" style="4" customWidth="1"/>
    <col min="2579" max="2579" width="14.7109375" style="4" customWidth="1"/>
    <col min="2580" max="2580" width="15.5703125" style="4" customWidth="1"/>
    <col min="2581" max="2794" width="9.140625" style="4"/>
    <col min="2795" max="2795" width="1.85546875" style="4" customWidth="1"/>
    <col min="2796" max="2796" width="4.42578125" style="4" customWidth="1"/>
    <col min="2797" max="2797" width="26" style="4" customWidth="1"/>
    <col min="2798" max="2798" width="6.7109375" style="4" customWidth="1"/>
    <col min="2799" max="2799" width="13.28515625" style="4" customWidth="1"/>
    <col min="2800" max="2800" width="12.5703125" style="4" customWidth="1"/>
    <col min="2801" max="2802" width="13.28515625" style="4" customWidth="1"/>
    <col min="2803" max="2803" width="11.85546875" style="4" customWidth="1"/>
    <col min="2804" max="2804" width="12.5703125" style="4" customWidth="1"/>
    <col min="2805" max="2805" width="12.140625" style="4" customWidth="1"/>
    <col min="2806" max="2806" width="13.85546875" style="4" customWidth="1"/>
    <col min="2807" max="2807" width="13.7109375" style="4" customWidth="1"/>
    <col min="2808" max="2809" width="11.7109375" style="4" customWidth="1"/>
    <col min="2810" max="2810" width="12.5703125" style="4" customWidth="1"/>
    <col min="2811" max="2811" width="13.5703125" style="4" customWidth="1"/>
    <col min="2812" max="2812" width="12.85546875" style="4" customWidth="1"/>
    <col min="2813" max="2813" width="14.42578125" style="4" customWidth="1"/>
    <col min="2814" max="2814" width="14" style="4" customWidth="1"/>
    <col min="2815" max="2815" width="15.42578125" style="4" customWidth="1"/>
    <col min="2816" max="2816" width="15.28515625" style="4" customWidth="1"/>
    <col min="2817" max="2817" width="15.5703125" style="4" customWidth="1"/>
    <col min="2818" max="2818" width="15.140625" style="4" customWidth="1"/>
    <col min="2819" max="2819" width="17" style="4" customWidth="1"/>
    <col min="2820" max="2820" width="15" style="4" customWidth="1"/>
    <col min="2821" max="2821" width="15.28515625" style="4" customWidth="1"/>
    <col min="2822" max="2822" width="13.42578125" style="4" customWidth="1"/>
    <col min="2823" max="2823" width="14.140625" style="4" customWidth="1"/>
    <col min="2824" max="2824" width="15.42578125" style="4" customWidth="1"/>
    <col min="2825" max="2825" width="15.5703125" style="4" customWidth="1"/>
    <col min="2826" max="2826" width="14.140625" style="4" customWidth="1"/>
    <col min="2827" max="2827" width="14.85546875" style="4" customWidth="1"/>
    <col min="2828" max="2828" width="15.28515625" style="4" customWidth="1"/>
    <col min="2829" max="2829" width="13.42578125" style="4" customWidth="1"/>
    <col min="2830" max="2830" width="15.5703125" style="4" customWidth="1"/>
    <col min="2831" max="2832" width="14.85546875" style="4" customWidth="1"/>
    <col min="2833" max="2833" width="15.5703125" style="4" customWidth="1"/>
    <col min="2834" max="2834" width="13.7109375" style="4" customWidth="1"/>
    <col min="2835" max="2835" width="14.7109375" style="4" customWidth="1"/>
    <col min="2836" max="2836" width="15.5703125" style="4" customWidth="1"/>
    <col min="2837" max="3050" width="9.140625" style="4"/>
    <col min="3051" max="3051" width="1.85546875" style="4" customWidth="1"/>
    <col min="3052" max="3052" width="4.42578125" style="4" customWidth="1"/>
    <col min="3053" max="3053" width="26" style="4" customWidth="1"/>
    <col min="3054" max="3054" width="6.7109375" style="4" customWidth="1"/>
    <col min="3055" max="3055" width="13.28515625" style="4" customWidth="1"/>
    <col min="3056" max="3056" width="12.5703125" style="4" customWidth="1"/>
    <col min="3057" max="3058" width="13.28515625" style="4" customWidth="1"/>
    <col min="3059" max="3059" width="11.85546875" style="4" customWidth="1"/>
    <col min="3060" max="3060" width="12.5703125" style="4" customWidth="1"/>
    <col min="3061" max="3061" width="12.140625" style="4" customWidth="1"/>
    <col min="3062" max="3062" width="13.85546875" style="4" customWidth="1"/>
    <col min="3063" max="3063" width="13.7109375" style="4" customWidth="1"/>
    <col min="3064" max="3065" width="11.7109375" style="4" customWidth="1"/>
    <col min="3066" max="3066" width="12.5703125" style="4" customWidth="1"/>
    <col min="3067" max="3067" width="13.5703125" style="4" customWidth="1"/>
    <col min="3068" max="3068" width="12.85546875" style="4" customWidth="1"/>
    <col min="3069" max="3069" width="14.42578125" style="4" customWidth="1"/>
    <col min="3070" max="3070" width="14" style="4" customWidth="1"/>
    <col min="3071" max="3071" width="15.42578125" style="4" customWidth="1"/>
    <col min="3072" max="3072" width="15.28515625" style="4" customWidth="1"/>
    <col min="3073" max="3073" width="15.5703125" style="4" customWidth="1"/>
    <col min="3074" max="3074" width="15.140625" style="4" customWidth="1"/>
    <col min="3075" max="3075" width="17" style="4" customWidth="1"/>
    <col min="3076" max="3076" width="15" style="4" customWidth="1"/>
    <col min="3077" max="3077" width="15.28515625" style="4" customWidth="1"/>
    <col min="3078" max="3078" width="13.42578125" style="4" customWidth="1"/>
    <col min="3079" max="3079" width="14.140625" style="4" customWidth="1"/>
    <col min="3080" max="3080" width="15.42578125" style="4" customWidth="1"/>
    <col min="3081" max="3081" width="15.5703125" style="4" customWidth="1"/>
    <col min="3082" max="3082" width="14.140625" style="4" customWidth="1"/>
    <col min="3083" max="3083" width="14.85546875" style="4" customWidth="1"/>
    <col min="3084" max="3084" width="15.28515625" style="4" customWidth="1"/>
    <col min="3085" max="3085" width="13.42578125" style="4" customWidth="1"/>
    <col min="3086" max="3086" width="15.5703125" style="4" customWidth="1"/>
    <col min="3087" max="3088" width="14.85546875" style="4" customWidth="1"/>
    <col min="3089" max="3089" width="15.5703125" style="4" customWidth="1"/>
    <col min="3090" max="3090" width="13.7109375" style="4" customWidth="1"/>
    <col min="3091" max="3091" width="14.7109375" style="4" customWidth="1"/>
    <col min="3092" max="3092" width="15.5703125" style="4" customWidth="1"/>
    <col min="3093" max="3306" width="9.140625" style="4"/>
    <col min="3307" max="3307" width="1.85546875" style="4" customWidth="1"/>
    <col min="3308" max="3308" width="4.42578125" style="4" customWidth="1"/>
    <col min="3309" max="3309" width="26" style="4" customWidth="1"/>
    <col min="3310" max="3310" width="6.7109375" style="4" customWidth="1"/>
    <col min="3311" max="3311" width="13.28515625" style="4" customWidth="1"/>
    <col min="3312" max="3312" width="12.5703125" style="4" customWidth="1"/>
    <col min="3313" max="3314" width="13.28515625" style="4" customWidth="1"/>
    <col min="3315" max="3315" width="11.85546875" style="4" customWidth="1"/>
    <col min="3316" max="3316" width="12.5703125" style="4" customWidth="1"/>
    <col min="3317" max="3317" width="12.140625" style="4" customWidth="1"/>
    <col min="3318" max="3318" width="13.85546875" style="4" customWidth="1"/>
    <col min="3319" max="3319" width="13.7109375" style="4" customWidth="1"/>
    <col min="3320" max="3321" width="11.7109375" style="4" customWidth="1"/>
    <col min="3322" max="3322" width="12.5703125" style="4" customWidth="1"/>
    <col min="3323" max="3323" width="13.5703125" style="4" customWidth="1"/>
    <col min="3324" max="3324" width="12.85546875" style="4" customWidth="1"/>
    <col min="3325" max="3325" width="14.42578125" style="4" customWidth="1"/>
    <col min="3326" max="3326" width="14" style="4" customWidth="1"/>
    <col min="3327" max="3327" width="15.42578125" style="4" customWidth="1"/>
    <col min="3328" max="3328" width="15.28515625" style="4" customWidth="1"/>
    <col min="3329" max="3329" width="15.5703125" style="4" customWidth="1"/>
    <col min="3330" max="3330" width="15.140625" style="4" customWidth="1"/>
    <col min="3331" max="3331" width="17" style="4" customWidth="1"/>
    <col min="3332" max="3332" width="15" style="4" customWidth="1"/>
    <col min="3333" max="3333" width="15.28515625" style="4" customWidth="1"/>
    <col min="3334" max="3334" width="13.42578125" style="4" customWidth="1"/>
    <col min="3335" max="3335" width="14.140625" style="4" customWidth="1"/>
    <col min="3336" max="3336" width="15.42578125" style="4" customWidth="1"/>
    <col min="3337" max="3337" width="15.5703125" style="4" customWidth="1"/>
    <col min="3338" max="3338" width="14.140625" style="4" customWidth="1"/>
    <col min="3339" max="3339" width="14.85546875" style="4" customWidth="1"/>
    <col min="3340" max="3340" width="15.28515625" style="4" customWidth="1"/>
    <col min="3341" max="3341" width="13.42578125" style="4" customWidth="1"/>
    <col min="3342" max="3342" width="15.5703125" style="4" customWidth="1"/>
    <col min="3343" max="3344" width="14.85546875" style="4" customWidth="1"/>
    <col min="3345" max="3345" width="15.5703125" style="4" customWidth="1"/>
    <col min="3346" max="3346" width="13.7109375" style="4" customWidth="1"/>
    <col min="3347" max="3347" width="14.7109375" style="4" customWidth="1"/>
    <col min="3348" max="3348" width="15.5703125" style="4" customWidth="1"/>
    <col min="3349" max="3562" width="9.140625" style="4"/>
    <col min="3563" max="3563" width="1.85546875" style="4" customWidth="1"/>
    <col min="3564" max="3564" width="4.42578125" style="4" customWidth="1"/>
    <col min="3565" max="3565" width="26" style="4" customWidth="1"/>
    <col min="3566" max="3566" width="6.7109375" style="4" customWidth="1"/>
    <col min="3567" max="3567" width="13.28515625" style="4" customWidth="1"/>
    <col min="3568" max="3568" width="12.5703125" style="4" customWidth="1"/>
    <col min="3569" max="3570" width="13.28515625" style="4" customWidth="1"/>
    <col min="3571" max="3571" width="11.85546875" style="4" customWidth="1"/>
    <col min="3572" max="3572" width="12.5703125" style="4" customWidth="1"/>
    <col min="3573" max="3573" width="12.140625" style="4" customWidth="1"/>
    <col min="3574" max="3574" width="13.85546875" style="4" customWidth="1"/>
    <col min="3575" max="3575" width="13.7109375" style="4" customWidth="1"/>
    <col min="3576" max="3577" width="11.7109375" style="4" customWidth="1"/>
    <col min="3578" max="3578" width="12.5703125" style="4" customWidth="1"/>
    <col min="3579" max="3579" width="13.5703125" style="4" customWidth="1"/>
    <col min="3580" max="3580" width="12.85546875" style="4" customWidth="1"/>
    <col min="3581" max="3581" width="14.42578125" style="4" customWidth="1"/>
    <col min="3582" max="3582" width="14" style="4" customWidth="1"/>
    <col min="3583" max="3583" width="15.42578125" style="4" customWidth="1"/>
    <col min="3584" max="3584" width="15.28515625" style="4" customWidth="1"/>
    <col min="3585" max="3585" width="15.5703125" style="4" customWidth="1"/>
    <col min="3586" max="3586" width="15.140625" style="4" customWidth="1"/>
    <col min="3587" max="3587" width="17" style="4" customWidth="1"/>
    <col min="3588" max="3588" width="15" style="4" customWidth="1"/>
    <col min="3589" max="3589" width="15.28515625" style="4" customWidth="1"/>
    <col min="3590" max="3590" width="13.42578125" style="4" customWidth="1"/>
    <col min="3591" max="3591" width="14.140625" style="4" customWidth="1"/>
    <col min="3592" max="3592" width="15.42578125" style="4" customWidth="1"/>
    <col min="3593" max="3593" width="15.5703125" style="4" customWidth="1"/>
    <col min="3594" max="3594" width="14.140625" style="4" customWidth="1"/>
    <col min="3595" max="3595" width="14.85546875" style="4" customWidth="1"/>
    <col min="3596" max="3596" width="15.28515625" style="4" customWidth="1"/>
    <col min="3597" max="3597" width="13.42578125" style="4" customWidth="1"/>
    <col min="3598" max="3598" width="15.5703125" style="4" customWidth="1"/>
    <col min="3599" max="3600" width="14.85546875" style="4" customWidth="1"/>
    <col min="3601" max="3601" width="15.5703125" style="4" customWidth="1"/>
    <col min="3602" max="3602" width="13.7109375" style="4" customWidth="1"/>
    <col min="3603" max="3603" width="14.7109375" style="4" customWidth="1"/>
    <col min="3604" max="3604" width="15.5703125" style="4" customWidth="1"/>
    <col min="3605" max="3818" width="9.140625" style="4"/>
    <col min="3819" max="3819" width="1.85546875" style="4" customWidth="1"/>
    <col min="3820" max="3820" width="4.42578125" style="4" customWidth="1"/>
    <col min="3821" max="3821" width="26" style="4" customWidth="1"/>
    <col min="3822" max="3822" width="6.7109375" style="4" customWidth="1"/>
    <col min="3823" max="3823" width="13.28515625" style="4" customWidth="1"/>
    <col min="3824" max="3824" width="12.5703125" style="4" customWidth="1"/>
    <col min="3825" max="3826" width="13.28515625" style="4" customWidth="1"/>
    <col min="3827" max="3827" width="11.85546875" style="4" customWidth="1"/>
    <col min="3828" max="3828" width="12.5703125" style="4" customWidth="1"/>
    <col min="3829" max="3829" width="12.140625" style="4" customWidth="1"/>
    <col min="3830" max="3830" width="13.85546875" style="4" customWidth="1"/>
    <col min="3831" max="3831" width="13.7109375" style="4" customWidth="1"/>
    <col min="3832" max="3833" width="11.7109375" style="4" customWidth="1"/>
    <col min="3834" max="3834" width="12.5703125" style="4" customWidth="1"/>
    <col min="3835" max="3835" width="13.5703125" style="4" customWidth="1"/>
    <col min="3836" max="3836" width="12.85546875" style="4" customWidth="1"/>
    <col min="3837" max="3837" width="14.42578125" style="4" customWidth="1"/>
    <col min="3838" max="3838" width="14" style="4" customWidth="1"/>
    <col min="3839" max="3839" width="15.42578125" style="4" customWidth="1"/>
    <col min="3840" max="3840" width="15.28515625" style="4" customWidth="1"/>
    <col min="3841" max="3841" width="15.5703125" style="4" customWidth="1"/>
    <col min="3842" max="3842" width="15.140625" style="4" customWidth="1"/>
    <col min="3843" max="3843" width="17" style="4" customWidth="1"/>
    <col min="3844" max="3844" width="15" style="4" customWidth="1"/>
    <col min="3845" max="3845" width="15.28515625" style="4" customWidth="1"/>
    <col min="3846" max="3846" width="13.42578125" style="4" customWidth="1"/>
    <col min="3847" max="3847" width="14.140625" style="4" customWidth="1"/>
    <col min="3848" max="3848" width="15.42578125" style="4" customWidth="1"/>
    <col min="3849" max="3849" width="15.5703125" style="4" customWidth="1"/>
    <col min="3850" max="3850" width="14.140625" style="4" customWidth="1"/>
    <col min="3851" max="3851" width="14.85546875" style="4" customWidth="1"/>
    <col min="3852" max="3852" width="15.28515625" style="4" customWidth="1"/>
    <col min="3853" max="3853" width="13.42578125" style="4" customWidth="1"/>
    <col min="3854" max="3854" width="15.5703125" style="4" customWidth="1"/>
    <col min="3855" max="3856" width="14.85546875" style="4" customWidth="1"/>
    <col min="3857" max="3857" width="15.5703125" style="4" customWidth="1"/>
    <col min="3858" max="3858" width="13.7109375" style="4" customWidth="1"/>
    <col min="3859" max="3859" width="14.7109375" style="4" customWidth="1"/>
    <col min="3860" max="3860" width="15.5703125" style="4" customWidth="1"/>
    <col min="3861" max="4074" width="9.140625" style="4"/>
    <col min="4075" max="4075" width="1.85546875" style="4" customWidth="1"/>
    <col min="4076" max="4076" width="4.42578125" style="4" customWidth="1"/>
    <col min="4077" max="4077" width="26" style="4" customWidth="1"/>
    <col min="4078" max="4078" width="6.7109375" style="4" customWidth="1"/>
    <col min="4079" max="4079" width="13.28515625" style="4" customWidth="1"/>
    <col min="4080" max="4080" width="12.5703125" style="4" customWidth="1"/>
    <col min="4081" max="4082" width="13.28515625" style="4" customWidth="1"/>
    <col min="4083" max="4083" width="11.85546875" style="4" customWidth="1"/>
    <col min="4084" max="4084" width="12.5703125" style="4" customWidth="1"/>
    <col min="4085" max="4085" width="12.140625" style="4" customWidth="1"/>
    <col min="4086" max="4086" width="13.85546875" style="4" customWidth="1"/>
    <col min="4087" max="4087" width="13.7109375" style="4" customWidth="1"/>
    <col min="4088" max="4089" width="11.7109375" style="4" customWidth="1"/>
    <col min="4090" max="4090" width="12.5703125" style="4" customWidth="1"/>
    <col min="4091" max="4091" width="13.5703125" style="4" customWidth="1"/>
    <col min="4092" max="4092" width="12.85546875" style="4" customWidth="1"/>
    <col min="4093" max="4093" width="14.42578125" style="4" customWidth="1"/>
    <col min="4094" max="4094" width="14" style="4" customWidth="1"/>
    <col min="4095" max="4095" width="15.42578125" style="4" customWidth="1"/>
    <col min="4096" max="4096" width="15.28515625" style="4" customWidth="1"/>
    <col min="4097" max="4097" width="15.5703125" style="4" customWidth="1"/>
    <col min="4098" max="4098" width="15.140625" style="4" customWidth="1"/>
    <col min="4099" max="4099" width="17" style="4" customWidth="1"/>
    <col min="4100" max="4100" width="15" style="4" customWidth="1"/>
    <col min="4101" max="4101" width="15.28515625" style="4" customWidth="1"/>
    <col min="4102" max="4102" width="13.42578125" style="4" customWidth="1"/>
    <col min="4103" max="4103" width="14.140625" style="4" customWidth="1"/>
    <col min="4104" max="4104" width="15.42578125" style="4" customWidth="1"/>
    <col min="4105" max="4105" width="15.5703125" style="4" customWidth="1"/>
    <col min="4106" max="4106" width="14.140625" style="4" customWidth="1"/>
    <col min="4107" max="4107" width="14.85546875" style="4" customWidth="1"/>
    <col min="4108" max="4108" width="15.28515625" style="4" customWidth="1"/>
    <col min="4109" max="4109" width="13.42578125" style="4" customWidth="1"/>
    <col min="4110" max="4110" width="15.5703125" style="4" customWidth="1"/>
    <col min="4111" max="4112" width="14.85546875" style="4" customWidth="1"/>
    <col min="4113" max="4113" width="15.5703125" style="4" customWidth="1"/>
    <col min="4114" max="4114" width="13.7109375" style="4" customWidth="1"/>
    <col min="4115" max="4115" width="14.7109375" style="4" customWidth="1"/>
    <col min="4116" max="4116" width="15.5703125" style="4" customWidth="1"/>
    <col min="4117" max="4330" width="9.140625" style="4"/>
    <col min="4331" max="4331" width="1.85546875" style="4" customWidth="1"/>
    <col min="4332" max="4332" width="4.42578125" style="4" customWidth="1"/>
    <col min="4333" max="4333" width="26" style="4" customWidth="1"/>
    <col min="4334" max="4334" width="6.7109375" style="4" customWidth="1"/>
    <col min="4335" max="4335" width="13.28515625" style="4" customWidth="1"/>
    <col min="4336" max="4336" width="12.5703125" style="4" customWidth="1"/>
    <col min="4337" max="4338" width="13.28515625" style="4" customWidth="1"/>
    <col min="4339" max="4339" width="11.85546875" style="4" customWidth="1"/>
    <col min="4340" max="4340" width="12.5703125" style="4" customWidth="1"/>
    <col min="4341" max="4341" width="12.140625" style="4" customWidth="1"/>
    <col min="4342" max="4342" width="13.85546875" style="4" customWidth="1"/>
    <col min="4343" max="4343" width="13.7109375" style="4" customWidth="1"/>
    <col min="4344" max="4345" width="11.7109375" style="4" customWidth="1"/>
    <col min="4346" max="4346" width="12.5703125" style="4" customWidth="1"/>
    <col min="4347" max="4347" width="13.5703125" style="4" customWidth="1"/>
    <col min="4348" max="4348" width="12.85546875" style="4" customWidth="1"/>
    <col min="4349" max="4349" width="14.42578125" style="4" customWidth="1"/>
    <col min="4350" max="4350" width="14" style="4" customWidth="1"/>
    <col min="4351" max="4351" width="15.42578125" style="4" customWidth="1"/>
    <col min="4352" max="4352" width="15.28515625" style="4" customWidth="1"/>
    <col min="4353" max="4353" width="15.5703125" style="4" customWidth="1"/>
    <col min="4354" max="4354" width="15.140625" style="4" customWidth="1"/>
    <col min="4355" max="4355" width="17" style="4" customWidth="1"/>
    <col min="4356" max="4356" width="15" style="4" customWidth="1"/>
    <col min="4357" max="4357" width="15.28515625" style="4" customWidth="1"/>
    <col min="4358" max="4358" width="13.42578125" style="4" customWidth="1"/>
    <col min="4359" max="4359" width="14.140625" style="4" customWidth="1"/>
    <col min="4360" max="4360" width="15.42578125" style="4" customWidth="1"/>
    <col min="4361" max="4361" width="15.5703125" style="4" customWidth="1"/>
    <col min="4362" max="4362" width="14.140625" style="4" customWidth="1"/>
    <col min="4363" max="4363" width="14.85546875" style="4" customWidth="1"/>
    <col min="4364" max="4364" width="15.28515625" style="4" customWidth="1"/>
    <col min="4365" max="4365" width="13.42578125" style="4" customWidth="1"/>
    <col min="4366" max="4366" width="15.5703125" style="4" customWidth="1"/>
    <col min="4367" max="4368" width="14.85546875" style="4" customWidth="1"/>
    <col min="4369" max="4369" width="15.5703125" style="4" customWidth="1"/>
    <col min="4370" max="4370" width="13.7109375" style="4" customWidth="1"/>
    <col min="4371" max="4371" width="14.7109375" style="4" customWidth="1"/>
    <col min="4372" max="4372" width="15.5703125" style="4" customWidth="1"/>
    <col min="4373" max="4586" width="9.140625" style="4"/>
    <col min="4587" max="4587" width="1.85546875" style="4" customWidth="1"/>
    <col min="4588" max="4588" width="4.42578125" style="4" customWidth="1"/>
    <col min="4589" max="4589" width="26" style="4" customWidth="1"/>
    <col min="4590" max="4590" width="6.7109375" style="4" customWidth="1"/>
    <col min="4591" max="4591" width="13.28515625" style="4" customWidth="1"/>
    <col min="4592" max="4592" width="12.5703125" style="4" customWidth="1"/>
    <col min="4593" max="4594" width="13.28515625" style="4" customWidth="1"/>
    <col min="4595" max="4595" width="11.85546875" style="4" customWidth="1"/>
    <col min="4596" max="4596" width="12.5703125" style="4" customWidth="1"/>
    <col min="4597" max="4597" width="12.140625" style="4" customWidth="1"/>
    <col min="4598" max="4598" width="13.85546875" style="4" customWidth="1"/>
    <col min="4599" max="4599" width="13.7109375" style="4" customWidth="1"/>
    <col min="4600" max="4601" width="11.7109375" style="4" customWidth="1"/>
    <col min="4602" max="4602" width="12.5703125" style="4" customWidth="1"/>
    <col min="4603" max="4603" width="13.5703125" style="4" customWidth="1"/>
    <col min="4604" max="4604" width="12.85546875" style="4" customWidth="1"/>
    <col min="4605" max="4605" width="14.42578125" style="4" customWidth="1"/>
    <col min="4606" max="4606" width="14" style="4" customWidth="1"/>
    <col min="4607" max="4607" width="15.42578125" style="4" customWidth="1"/>
    <col min="4608" max="4608" width="15.28515625" style="4" customWidth="1"/>
    <col min="4609" max="4609" width="15.5703125" style="4" customWidth="1"/>
    <col min="4610" max="4610" width="15.140625" style="4" customWidth="1"/>
    <col min="4611" max="4611" width="17" style="4" customWidth="1"/>
    <col min="4612" max="4612" width="15" style="4" customWidth="1"/>
    <col min="4613" max="4613" width="15.28515625" style="4" customWidth="1"/>
    <col min="4614" max="4614" width="13.42578125" style="4" customWidth="1"/>
    <col min="4615" max="4615" width="14.140625" style="4" customWidth="1"/>
    <col min="4616" max="4616" width="15.42578125" style="4" customWidth="1"/>
    <col min="4617" max="4617" width="15.5703125" style="4" customWidth="1"/>
    <col min="4618" max="4618" width="14.140625" style="4" customWidth="1"/>
    <col min="4619" max="4619" width="14.85546875" style="4" customWidth="1"/>
    <col min="4620" max="4620" width="15.28515625" style="4" customWidth="1"/>
    <col min="4621" max="4621" width="13.42578125" style="4" customWidth="1"/>
    <col min="4622" max="4622" width="15.5703125" style="4" customWidth="1"/>
    <col min="4623" max="4624" width="14.85546875" style="4" customWidth="1"/>
    <col min="4625" max="4625" width="15.5703125" style="4" customWidth="1"/>
    <col min="4626" max="4626" width="13.7109375" style="4" customWidth="1"/>
    <col min="4627" max="4627" width="14.7109375" style="4" customWidth="1"/>
    <col min="4628" max="4628" width="15.5703125" style="4" customWidth="1"/>
    <col min="4629" max="4842" width="9.140625" style="4"/>
    <col min="4843" max="4843" width="1.85546875" style="4" customWidth="1"/>
    <col min="4844" max="4844" width="4.42578125" style="4" customWidth="1"/>
    <col min="4845" max="4845" width="26" style="4" customWidth="1"/>
    <col min="4846" max="4846" width="6.7109375" style="4" customWidth="1"/>
    <col min="4847" max="4847" width="13.28515625" style="4" customWidth="1"/>
    <col min="4848" max="4848" width="12.5703125" style="4" customWidth="1"/>
    <col min="4849" max="4850" width="13.28515625" style="4" customWidth="1"/>
    <col min="4851" max="4851" width="11.85546875" style="4" customWidth="1"/>
    <col min="4852" max="4852" width="12.5703125" style="4" customWidth="1"/>
    <col min="4853" max="4853" width="12.140625" style="4" customWidth="1"/>
    <col min="4854" max="4854" width="13.85546875" style="4" customWidth="1"/>
    <col min="4855" max="4855" width="13.7109375" style="4" customWidth="1"/>
    <col min="4856" max="4857" width="11.7109375" style="4" customWidth="1"/>
    <col min="4858" max="4858" width="12.5703125" style="4" customWidth="1"/>
    <col min="4859" max="4859" width="13.5703125" style="4" customWidth="1"/>
    <col min="4860" max="4860" width="12.85546875" style="4" customWidth="1"/>
    <col min="4861" max="4861" width="14.42578125" style="4" customWidth="1"/>
    <col min="4862" max="4862" width="14" style="4" customWidth="1"/>
    <col min="4863" max="4863" width="15.42578125" style="4" customWidth="1"/>
    <col min="4864" max="4864" width="15.28515625" style="4" customWidth="1"/>
    <col min="4865" max="4865" width="15.5703125" style="4" customWidth="1"/>
    <col min="4866" max="4866" width="15.140625" style="4" customWidth="1"/>
    <col min="4867" max="4867" width="17" style="4" customWidth="1"/>
    <col min="4868" max="4868" width="15" style="4" customWidth="1"/>
    <col min="4869" max="4869" width="15.28515625" style="4" customWidth="1"/>
    <col min="4870" max="4870" width="13.42578125" style="4" customWidth="1"/>
    <col min="4871" max="4871" width="14.140625" style="4" customWidth="1"/>
    <col min="4872" max="4872" width="15.42578125" style="4" customWidth="1"/>
    <col min="4873" max="4873" width="15.5703125" style="4" customWidth="1"/>
    <col min="4874" max="4874" width="14.140625" style="4" customWidth="1"/>
    <col min="4875" max="4875" width="14.85546875" style="4" customWidth="1"/>
    <col min="4876" max="4876" width="15.28515625" style="4" customWidth="1"/>
    <col min="4877" max="4877" width="13.42578125" style="4" customWidth="1"/>
    <col min="4878" max="4878" width="15.5703125" style="4" customWidth="1"/>
    <col min="4879" max="4880" width="14.85546875" style="4" customWidth="1"/>
    <col min="4881" max="4881" width="15.5703125" style="4" customWidth="1"/>
    <col min="4882" max="4882" width="13.7109375" style="4" customWidth="1"/>
    <col min="4883" max="4883" width="14.7109375" style="4" customWidth="1"/>
    <col min="4884" max="4884" width="15.5703125" style="4" customWidth="1"/>
    <col min="4885" max="5098" width="9.140625" style="4"/>
    <col min="5099" max="5099" width="1.85546875" style="4" customWidth="1"/>
    <col min="5100" max="5100" width="4.42578125" style="4" customWidth="1"/>
    <col min="5101" max="5101" width="26" style="4" customWidth="1"/>
    <col min="5102" max="5102" width="6.7109375" style="4" customWidth="1"/>
    <col min="5103" max="5103" width="13.28515625" style="4" customWidth="1"/>
    <col min="5104" max="5104" width="12.5703125" style="4" customWidth="1"/>
    <col min="5105" max="5106" width="13.28515625" style="4" customWidth="1"/>
    <col min="5107" max="5107" width="11.85546875" style="4" customWidth="1"/>
    <col min="5108" max="5108" width="12.5703125" style="4" customWidth="1"/>
    <col min="5109" max="5109" width="12.140625" style="4" customWidth="1"/>
    <col min="5110" max="5110" width="13.85546875" style="4" customWidth="1"/>
    <col min="5111" max="5111" width="13.7109375" style="4" customWidth="1"/>
    <col min="5112" max="5113" width="11.7109375" style="4" customWidth="1"/>
    <col min="5114" max="5114" width="12.5703125" style="4" customWidth="1"/>
    <col min="5115" max="5115" width="13.5703125" style="4" customWidth="1"/>
    <col min="5116" max="5116" width="12.85546875" style="4" customWidth="1"/>
    <col min="5117" max="5117" width="14.42578125" style="4" customWidth="1"/>
    <col min="5118" max="5118" width="14" style="4" customWidth="1"/>
    <col min="5119" max="5119" width="15.42578125" style="4" customWidth="1"/>
    <col min="5120" max="5120" width="15.28515625" style="4" customWidth="1"/>
    <col min="5121" max="5121" width="15.5703125" style="4" customWidth="1"/>
    <col min="5122" max="5122" width="15.140625" style="4" customWidth="1"/>
    <col min="5123" max="5123" width="17" style="4" customWidth="1"/>
    <col min="5124" max="5124" width="15" style="4" customWidth="1"/>
    <col min="5125" max="5125" width="15.28515625" style="4" customWidth="1"/>
    <col min="5126" max="5126" width="13.42578125" style="4" customWidth="1"/>
    <col min="5127" max="5127" width="14.140625" style="4" customWidth="1"/>
    <col min="5128" max="5128" width="15.42578125" style="4" customWidth="1"/>
    <col min="5129" max="5129" width="15.5703125" style="4" customWidth="1"/>
    <col min="5130" max="5130" width="14.140625" style="4" customWidth="1"/>
    <col min="5131" max="5131" width="14.85546875" style="4" customWidth="1"/>
    <col min="5132" max="5132" width="15.28515625" style="4" customWidth="1"/>
    <col min="5133" max="5133" width="13.42578125" style="4" customWidth="1"/>
    <col min="5134" max="5134" width="15.5703125" style="4" customWidth="1"/>
    <col min="5135" max="5136" width="14.85546875" style="4" customWidth="1"/>
    <col min="5137" max="5137" width="15.5703125" style="4" customWidth="1"/>
    <col min="5138" max="5138" width="13.7109375" style="4" customWidth="1"/>
    <col min="5139" max="5139" width="14.7109375" style="4" customWidth="1"/>
    <col min="5140" max="5140" width="15.5703125" style="4" customWidth="1"/>
    <col min="5141" max="5354" width="9.140625" style="4"/>
    <col min="5355" max="5355" width="1.85546875" style="4" customWidth="1"/>
    <col min="5356" max="5356" width="4.42578125" style="4" customWidth="1"/>
    <col min="5357" max="5357" width="26" style="4" customWidth="1"/>
    <col min="5358" max="5358" width="6.7109375" style="4" customWidth="1"/>
    <col min="5359" max="5359" width="13.28515625" style="4" customWidth="1"/>
    <col min="5360" max="5360" width="12.5703125" style="4" customWidth="1"/>
    <col min="5361" max="5362" width="13.28515625" style="4" customWidth="1"/>
    <col min="5363" max="5363" width="11.85546875" style="4" customWidth="1"/>
    <col min="5364" max="5364" width="12.5703125" style="4" customWidth="1"/>
    <col min="5365" max="5365" width="12.140625" style="4" customWidth="1"/>
    <col min="5366" max="5366" width="13.85546875" style="4" customWidth="1"/>
    <col min="5367" max="5367" width="13.7109375" style="4" customWidth="1"/>
    <col min="5368" max="5369" width="11.7109375" style="4" customWidth="1"/>
    <col min="5370" max="5370" width="12.5703125" style="4" customWidth="1"/>
    <col min="5371" max="5371" width="13.5703125" style="4" customWidth="1"/>
    <col min="5372" max="5372" width="12.85546875" style="4" customWidth="1"/>
    <col min="5373" max="5373" width="14.42578125" style="4" customWidth="1"/>
    <col min="5374" max="5374" width="14" style="4" customWidth="1"/>
    <col min="5375" max="5375" width="15.42578125" style="4" customWidth="1"/>
    <col min="5376" max="5376" width="15.28515625" style="4" customWidth="1"/>
    <col min="5377" max="5377" width="15.5703125" style="4" customWidth="1"/>
    <col min="5378" max="5378" width="15.140625" style="4" customWidth="1"/>
    <col min="5379" max="5379" width="17" style="4" customWidth="1"/>
    <col min="5380" max="5380" width="15" style="4" customWidth="1"/>
    <col min="5381" max="5381" width="15.28515625" style="4" customWidth="1"/>
    <col min="5382" max="5382" width="13.42578125" style="4" customWidth="1"/>
    <col min="5383" max="5383" width="14.140625" style="4" customWidth="1"/>
    <col min="5384" max="5384" width="15.42578125" style="4" customWidth="1"/>
    <col min="5385" max="5385" width="15.5703125" style="4" customWidth="1"/>
    <col min="5386" max="5386" width="14.140625" style="4" customWidth="1"/>
    <col min="5387" max="5387" width="14.85546875" style="4" customWidth="1"/>
    <col min="5388" max="5388" width="15.28515625" style="4" customWidth="1"/>
    <col min="5389" max="5389" width="13.42578125" style="4" customWidth="1"/>
    <col min="5390" max="5390" width="15.5703125" style="4" customWidth="1"/>
    <col min="5391" max="5392" width="14.85546875" style="4" customWidth="1"/>
    <col min="5393" max="5393" width="15.5703125" style="4" customWidth="1"/>
    <col min="5394" max="5394" width="13.7109375" style="4" customWidth="1"/>
    <col min="5395" max="5395" width="14.7109375" style="4" customWidth="1"/>
    <col min="5396" max="5396" width="15.5703125" style="4" customWidth="1"/>
    <col min="5397" max="5610" width="9.140625" style="4"/>
    <col min="5611" max="5611" width="1.85546875" style="4" customWidth="1"/>
    <col min="5612" max="5612" width="4.42578125" style="4" customWidth="1"/>
    <col min="5613" max="5613" width="26" style="4" customWidth="1"/>
    <col min="5614" max="5614" width="6.7109375" style="4" customWidth="1"/>
    <col min="5615" max="5615" width="13.28515625" style="4" customWidth="1"/>
    <col min="5616" max="5616" width="12.5703125" style="4" customWidth="1"/>
    <col min="5617" max="5618" width="13.28515625" style="4" customWidth="1"/>
    <col min="5619" max="5619" width="11.85546875" style="4" customWidth="1"/>
    <col min="5620" max="5620" width="12.5703125" style="4" customWidth="1"/>
    <col min="5621" max="5621" width="12.140625" style="4" customWidth="1"/>
    <col min="5622" max="5622" width="13.85546875" style="4" customWidth="1"/>
    <col min="5623" max="5623" width="13.7109375" style="4" customWidth="1"/>
    <col min="5624" max="5625" width="11.7109375" style="4" customWidth="1"/>
    <col min="5626" max="5626" width="12.5703125" style="4" customWidth="1"/>
    <col min="5627" max="5627" width="13.5703125" style="4" customWidth="1"/>
    <col min="5628" max="5628" width="12.85546875" style="4" customWidth="1"/>
    <col min="5629" max="5629" width="14.42578125" style="4" customWidth="1"/>
    <col min="5630" max="5630" width="14" style="4" customWidth="1"/>
    <col min="5631" max="5631" width="15.42578125" style="4" customWidth="1"/>
    <col min="5632" max="5632" width="15.28515625" style="4" customWidth="1"/>
    <col min="5633" max="5633" width="15.5703125" style="4" customWidth="1"/>
    <col min="5634" max="5634" width="15.140625" style="4" customWidth="1"/>
    <col min="5635" max="5635" width="17" style="4" customWidth="1"/>
    <col min="5636" max="5636" width="15" style="4" customWidth="1"/>
    <col min="5637" max="5637" width="15.28515625" style="4" customWidth="1"/>
    <col min="5638" max="5638" width="13.42578125" style="4" customWidth="1"/>
    <col min="5639" max="5639" width="14.140625" style="4" customWidth="1"/>
    <col min="5640" max="5640" width="15.42578125" style="4" customWidth="1"/>
    <col min="5641" max="5641" width="15.5703125" style="4" customWidth="1"/>
    <col min="5642" max="5642" width="14.140625" style="4" customWidth="1"/>
    <col min="5643" max="5643" width="14.85546875" style="4" customWidth="1"/>
    <col min="5644" max="5644" width="15.28515625" style="4" customWidth="1"/>
    <col min="5645" max="5645" width="13.42578125" style="4" customWidth="1"/>
    <col min="5646" max="5646" width="15.5703125" style="4" customWidth="1"/>
    <col min="5647" max="5648" width="14.85546875" style="4" customWidth="1"/>
    <col min="5649" max="5649" width="15.5703125" style="4" customWidth="1"/>
    <col min="5650" max="5650" width="13.7109375" style="4" customWidth="1"/>
    <col min="5651" max="5651" width="14.7109375" style="4" customWidth="1"/>
    <col min="5652" max="5652" width="15.5703125" style="4" customWidth="1"/>
    <col min="5653" max="5866" width="9.140625" style="4"/>
    <col min="5867" max="5867" width="1.85546875" style="4" customWidth="1"/>
    <col min="5868" max="5868" width="4.42578125" style="4" customWidth="1"/>
    <col min="5869" max="5869" width="26" style="4" customWidth="1"/>
    <col min="5870" max="5870" width="6.7109375" style="4" customWidth="1"/>
    <col min="5871" max="5871" width="13.28515625" style="4" customWidth="1"/>
    <col min="5872" max="5872" width="12.5703125" style="4" customWidth="1"/>
    <col min="5873" max="5874" width="13.28515625" style="4" customWidth="1"/>
    <col min="5875" max="5875" width="11.85546875" style="4" customWidth="1"/>
    <col min="5876" max="5876" width="12.5703125" style="4" customWidth="1"/>
    <col min="5877" max="5877" width="12.140625" style="4" customWidth="1"/>
    <col min="5878" max="5878" width="13.85546875" style="4" customWidth="1"/>
    <col min="5879" max="5879" width="13.7109375" style="4" customWidth="1"/>
    <col min="5880" max="5881" width="11.7109375" style="4" customWidth="1"/>
    <col min="5882" max="5882" width="12.5703125" style="4" customWidth="1"/>
    <col min="5883" max="5883" width="13.5703125" style="4" customWidth="1"/>
    <col min="5884" max="5884" width="12.85546875" style="4" customWidth="1"/>
    <col min="5885" max="5885" width="14.42578125" style="4" customWidth="1"/>
    <col min="5886" max="5886" width="14" style="4" customWidth="1"/>
    <col min="5887" max="5887" width="15.42578125" style="4" customWidth="1"/>
    <col min="5888" max="5888" width="15.28515625" style="4" customWidth="1"/>
    <col min="5889" max="5889" width="15.5703125" style="4" customWidth="1"/>
    <col min="5890" max="5890" width="15.140625" style="4" customWidth="1"/>
    <col min="5891" max="5891" width="17" style="4" customWidth="1"/>
    <col min="5892" max="5892" width="15" style="4" customWidth="1"/>
    <col min="5893" max="5893" width="15.28515625" style="4" customWidth="1"/>
    <col min="5894" max="5894" width="13.42578125" style="4" customWidth="1"/>
    <col min="5895" max="5895" width="14.140625" style="4" customWidth="1"/>
    <col min="5896" max="5896" width="15.42578125" style="4" customWidth="1"/>
    <col min="5897" max="5897" width="15.5703125" style="4" customWidth="1"/>
    <col min="5898" max="5898" width="14.140625" style="4" customWidth="1"/>
    <col min="5899" max="5899" width="14.85546875" style="4" customWidth="1"/>
    <col min="5900" max="5900" width="15.28515625" style="4" customWidth="1"/>
    <col min="5901" max="5901" width="13.42578125" style="4" customWidth="1"/>
    <col min="5902" max="5902" width="15.5703125" style="4" customWidth="1"/>
    <col min="5903" max="5904" width="14.85546875" style="4" customWidth="1"/>
    <col min="5905" max="5905" width="15.5703125" style="4" customWidth="1"/>
    <col min="5906" max="5906" width="13.7109375" style="4" customWidth="1"/>
    <col min="5907" max="5907" width="14.7109375" style="4" customWidth="1"/>
    <col min="5908" max="5908" width="15.5703125" style="4" customWidth="1"/>
    <col min="5909" max="6122" width="9.140625" style="4"/>
    <col min="6123" max="6123" width="1.85546875" style="4" customWidth="1"/>
    <col min="6124" max="6124" width="4.42578125" style="4" customWidth="1"/>
    <col min="6125" max="6125" width="26" style="4" customWidth="1"/>
    <col min="6126" max="6126" width="6.7109375" style="4" customWidth="1"/>
    <col min="6127" max="6127" width="13.28515625" style="4" customWidth="1"/>
    <col min="6128" max="6128" width="12.5703125" style="4" customWidth="1"/>
    <col min="6129" max="6130" width="13.28515625" style="4" customWidth="1"/>
    <col min="6131" max="6131" width="11.85546875" style="4" customWidth="1"/>
    <col min="6132" max="6132" width="12.5703125" style="4" customWidth="1"/>
    <col min="6133" max="6133" width="12.140625" style="4" customWidth="1"/>
    <col min="6134" max="6134" width="13.85546875" style="4" customWidth="1"/>
    <col min="6135" max="6135" width="13.7109375" style="4" customWidth="1"/>
    <col min="6136" max="6137" width="11.7109375" style="4" customWidth="1"/>
    <col min="6138" max="6138" width="12.5703125" style="4" customWidth="1"/>
    <col min="6139" max="6139" width="13.5703125" style="4" customWidth="1"/>
    <col min="6140" max="6140" width="12.85546875" style="4" customWidth="1"/>
    <col min="6141" max="6141" width="14.42578125" style="4" customWidth="1"/>
    <col min="6142" max="6142" width="14" style="4" customWidth="1"/>
    <col min="6143" max="6143" width="15.42578125" style="4" customWidth="1"/>
    <col min="6144" max="6144" width="15.28515625" style="4" customWidth="1"/>
    <col min="6145" max="6145" width="15.5703125" style="4" customWidth="1"/>
    <col min="6146" max="6146" width="15.140625" style="4" customWidth="1"/>
    <col min="6147" max="6147" width="17" style="4" customWidth="1"/>
    <col min="6148" max="6148" width="15" style="4" customWidth="1"/>
    <col min="6149" max="6149" width="15.28515625" style="4" customWidth="1"/>
    <col min="6150" max="6150" width="13.42578125" style="4" customWidth="1"/>
    <col min="6151" max="6151" width="14.140625" style="4" customWidth="1"/>
    <col min="6152" max="6152" width="15.42578125" style="4" customWidth="1"/>
    <col min="6153" max="6153" width="15.5703125" style="4" customWidth="1"/>
    <col min="6154" max="6154" width="14.140625" style="4" customWidth="1"/>
    <col min="6155" max="6155" width="14.85546875" style="4" customWidth="1"/>
    <col min="6156" max="6156" width="15.28515625" style="4" customWidth="1"/>
    <col min="6157" max="6157" width="13.42578125" style="4" customWidth="1"/>
    <col min="6158" max="6158" width="15.5703125" style="4" customWidth="1"/>
    <col min="6159" max="6160" width="14.85546875" style="4" customWidth="1"/>
    <col min="6161" max="6161" width="15.5703125" style="4" customWidth="1"/>
    <col min="6162" max="6162" width="13.7109375" style="4" customWidth="1"/>
    <col min="6163" max="6163" width="14.7109375" style="4" customWidth="1"/>
    <col min="6164" max="6164" width="15.5703125" style="4" customWidth="1"/>
    <col min="6165" max="6378" width="9.140625" style="4"/>
    <col min="6379" max="6379" width="1.85546875" style="4" customWidth="1"/>
    <col min="6380" max="6380" width="4.42578125" style="4" customWidth="1"/>
    <col min="6381" max="6381" width="26" style="4" customWidth="1"/>
    <col min="6382" max="6382" width="6.7109375" style="4" customWidth="1"/>
    <col min="6383" max="6383" width="13.28515625" style="4" customWidth="1"/>
    <col min="6384" max="6384" width="12.5703125" style="4" customWidth="1"/>
    <col min="6385" max="6386" width="13.28515625" style="4" customWidth="1"/>
    <col min="6387" max="6387" width="11.85546875" style="4" customWidth="1"/>
    <col min="6388" max="6388" width="12.5703125" style="4" customWidth="1"/>
    <col min="6389" max="6389" width="12.140625" style="4" customWidth="1"/>
    <col min="6390" max="6390" width="13.85546875" style="4" customWidth="1"/>
    <col min="6391" max="6391" width="13.7109375" style="4" customWidth="1"/>
    <col min="6392" max="6393" width="11.7109375" style="4" customWidth="1"/>
    <col min="6394" max="6394" width="12.5703125" style="4" customWidth="1"/>
    <col min="6395" max="6395" width="13.5703125" style="4" customWidth="1"/>
    <col min="6396" max="6396" width="12.85546875" style="4" customWidth="1"/>
    <col min="6397" max="6397" width="14.42578125" style="4" customWidth="1"/>
    <col min="6398" max="6398" width="14" style="4" customWidth="1"/>
    <col min="6399" max="6399" width="15.42578125" style="4" customWidth="1"/>
    <col min="6400" max="6400" width="15.28515625" style="4" customWidth="1"/>
    <col min="6401" max="6401" width="15.5703125" style="4" customWidth="1"/>
    <col min="6402" max="6402" width="15.140625" style="4" customWidth="1"/>
    <col min="6403" max="6403" width="17" style="4" customWidth="1"/>
    <col min="6404" max="6404" width="15" style="4" customWidth="1"/>
    <col min="6405" max="6405" width="15.28515625" style="4" customWidth="1"/>
    <col min="6406" max="6406" width="13.42578125" style="4" customWidth="1"/>
    <col min="6407" max="6407" width="14.140625" style="4" customWidth="1"/>
    <col min="6408" max="6408" width="15.42578125" style="4" customWidth="1"/>
    <col min="6409" max="6409" width="15.5703125" style="4" customWidth="1"/>
    <col min="6410" max="6410" width="14.140625" style="4" customWidth="1"/>
    <col min="6411" max="6411" width="14.85546875" style="4" customWidth="1"/>
    <col min="6412" max="6412" width="15.28515625" style="4" customWidth="1"/>
    <col min="6413" max="6413" width="13.42578125" style="4" customWidth="1"/>
    <col min="6414" max="6414" width="15.5703125" style="4" customWidth="1"/>
    <col min="6415" max="6416" width="14.85546875" style="4" customWidth="1"/>
    <col min="6417" max="6417" width="15.5703125" style="4" customWidth="1"/>
    <col min="6418" max="6418" width="13.7109375" style="4" customWidth="1"/>
    <col min="6419" max="6419" width="14.7109375" style="4" customWidth="1"/>
    <col min="6420" max="6420" width="15.5703125" style="4" customWidth="1"/>
    <col min="6421" max="6634" width="9.140625" style="4"/>
    <col min="6635" max="6635" width="1.85546875" style="4" customWidth="1"/>
    <col min="6636" max="6636" width="4.42578125" style="4" customWidth="1"/>
    <col min="6637" max="6637" width="26" style="4" customWidth="1"/>
    <col min="6638" max="6638" width="6.7109375" style="4" customWidth="1"/>
    <col min="6639" max="6639" width="13.28515625" style="4" customWidth="1"/>
    <col min="6640" max="6640" width="12.5703125" style="4" customWidth="1"/>
    <col min="6641" max="6642" width="13.28515625" style="4" customWidth="1"/>
    <col min="6643" max="6643" width="11.85546875" style="4" customWidth="1"/>
    <col min="6644" max="6644" width="12.5703125" style="4" customWidth="1"/>
    <col min="6645" max="6645" width="12.140625" style="4" customWidth="1"/>
    <col min="6646" max="6646" width="13.85546875" style="4" customWidth="1"/>
    <col min="6647" max="6647" width="13.7109375" style="4" customWidth="1"/>
    <col min="6648" max="6649" width="11.7109375" style="4" customWidth="1"/>
    <col min="6650" max="6650" width="12.5703125" style="4" customWidth="1"/>
    <col min="6651" max="6651" width="13.5703125" style="4" customWidth="1"/>
    <col min="6652" max="6652" width="12.85546875" style="4" customWidth="1"/>
    <col min="6653" max="6653" width="14.42578125" style="4" customWidth="1"/>
    <col min="6654" max="6654" width="14" style="4" customWidth="1"/>
    <col min="6655" max="6655" width="15.42578125" style="4" customWidth="1"/>
    <col min="6656" max="6656" width="15.28515625" style="4" customWidth="1"/>
    <col min="6657" max="6657" width="15.5703125" style="4" customWidth="1"/>
    <col min="6658" max="6658" width="15.140625" style="4" customWidth="1"/>
    <col min="6659" max="6659" width="17" style="4" customWidth="1"/>
    <col min="6660" max="6660" width="15" style="4" customWidth="1"/>
    <col min="6661" max="6661" width="15.28515625" style="4" customWidth="1"/>
    <col min="6662" max="6662" width="13.42578125" style="4" customWidth="1"/>
    <col min="6663" max="6663" width="14.140625" style="4" customWidth="1"/>
    <col min="6664" max="6664" width="15.42578125" style="4" customWidth="1"/>
    <col min="6665" max="6665" width="15.5703125" style="4" customWidth="1"/>
    <col min="6666" max="6666" width="14.140625" style="4" customWidth="1"/>
    <col min="6667" max="6667" width="14.85546875" style="4" customWidth="1"/>
    <col min="6668" max="6668" width="15.28515625" style="4" customWidth="1"/>
    <col min="6669" max="6669" width="13.42578125" style="4" customWidth="1"/>
    <col min="6670" max="6670" width="15.5703125" style="4" customWidth="1"/>
    <col min="6671" max="6672" width="14.85546875" style="4" customWidth="1"/>
    <col min="6673" max="6673" width="15.5703125" style="4" customWidth="1"/>
    <col min="6674" max="6674" width="13.7109375" style="4" customWidth="1"/>
    <col min="6675" max="6675" width="14.7109375" style="4" customWidth="1"/>
    <col min="6676" max="6676" width="15.5703125" style="4" customWidth="1"/>
    <col min="6677" max="6890" width="9.140625" style="4"/>
    <col min="6891" max="6891" width="1.85546875" style="4" customWidth="1"/>
    <col min="6892" max="6892" width="4.42578125" style="4" customWidth="1"/>
    <col min="6893" max="6893" width="26" style="4" customWidth="1"/>
    <col min="6894" max="6894" width="6.7109375" style="4" customWidth="1"/>
    <col min="6895" max="6895" width="13.28515625" style="4" customWidth="1"/>
    <col min="6896" max="6896" width="12.5703125" style="4" customWidth="1"/>
    <col min="6897" max="6898" width="13.28515625" style="4" customWidth="1"/>
    <col min="6899" max="6899" width="11.85546875" style="4" customWidth="1"/>
    <col min="6900" max="6900" width="12.5703125" style="4" customWidth="1"/>
    <col min="6901" max="6901" width="12.140625" style="4" customWidth="1"/>
    <col min="6902" max="6902" width="13.85546875" style="4" customWidth="1"/>
    <col min="6903" max="6903" width="13.7109375" style="4" customWidth="1"/>
    <col min="6904" max="6905" width="11.7109375" style="4" customWidth="1"/>
    <col min="6906" max="6906" width="12.5703125" style="4" customWidth="1"/>
    <col min="6907" max="6907" width="13.5703125" style="4" customWidth="1"/>
    <col min="6908" max="6908" width="12.85546875" style="4" customWidth="1"/>
    <col min="6909" max="6909" width="14.42578125" style="4" customWidth="1"/>
    <col min="6910" max="6910" width="14" style="4" customWidth="1"/>
    <col min="6911" max="6911" width="15.42578125" style="4" customWidth="1"/>
    <col min="6912" max="6912" width="15.28515625" style="4" customWidth="1"/>
    <col min="6913" max="6913" width="15.5703125" style="4" customWidth="1"/>
    <col min="6914" max="6914" width="15.140625" style="4" customWidth="1"/>
    <col min="6915" max="6915" width="17" style="4" customWidth="1"/>
    <col min="6916" max="6916" width="15" style="4" customWidth="1"/>
    <col min="6917" max="6917" width="15.28515625" style="4" customWidth="1"/>
    <col min="6918" max="6918" width="13.42578125" style="4" customWidth="1"/>
    <col min="6919" max="6919" width="14.140625" style="4" customWidth="1"/>
    <col min="6920" max="6920" width="15.42578125" style="4" customWidth="1"/>
    <col min="6921" max="6921" width="15.5703125" style="4" customWidth="1"/>
    <col min="6922" max="6922" width="14.140625" style="4" customWidth="1"/>
    <col min="6923" max="6923" width="14.85546875" style="4" customWidth="1"/>
    <col min="6924" max="6924" width="15.28515625" style="4" customWidth="1"/>
    <col min="6925" max="6925" width="13.42578125" style="4" customWidth="1"/>
    <col min="6926" max="6926" width="15.5703125" style="4" customWidth="1"/>
    <col min="6927" max="6928" width="14.85546875" style="4" customWidth="1"/>
    <col min="6929" max="6929" width="15.5703125" style="4" customWidth="1"/>
    <col min="6930" max="6930" width="13.7109375" style="4" customWidth="1"/>
    <col min="6931" max="6931" width="14.7109375" style="4" customWidth="1"/>
    <col min="6932" max="6932" width="15.5703125" style="4" customWidth="1"/>
    <col min="6933" max="7146" width="9.140625" style="4"/>
    <col min="7147" max="7147" width="1.85546875" style="4" customWidth="1"/>
    <col min="7148" max="7148" width="4.42578125" style="4" customWidth="1"/>
    <col min="7149" max="7149" width="26" style="4" customWidth="1"/>
    <col min="7150" max="7150" width="6.7109375" style="4" customWidth="1"/>
    <col min="7151" max="7151" width="13.28515625" style="4" customWidth="1"/>
    <col min="7152" max="7152" width="12.5703125" style="4" customWidth="1"/>
    <col min="7153" max="7154" width="13.28515625" style="4" customWidth="1"/>
    <col min="7155" max="7155" width="11.85546875" style="4" customWidth="1"/>
    <col min="7156" max="7156" width="12.5703125" style="4" customWidth="1"/>
    <col min="7157" max="7157" width="12.140625" style="4" customWidth="1"/>
    <col min="7158" max="7158" width="13.85546875" style="4" customWidth="1"/>
    <col min="7159" max="7159" width="13.7109375" style="4" customWidth="1"/>
    <col min="7160" max="7161" width="11.7109375" style="4" customWidth="1"/>
    <col min="7162" max="7162" width="12.5703125" style="4" customWidth="1"/>
    <col min="7163" max="7163" width="13.5703125" style="4" customWidth="1"/>
    <col min="7164" max="7164" width="12.85546875" style="4" customWidth="1"/>
    <col min="7165" max="7165" width="14.42578125" style="4" customWidth="1"/>
    <col min="7166" max="7166" width="14" style="4" customWidth="1"/>
    <col min="7167" max="7167" width="15.42578125" style="4" customWidth="1"/>
    <col min="7168" max="7168" width="15.28515625" style="4" customWidth="1"/>
    <col min="7169" max="7169" width="15.5703125" style="4" customWidth="1"/>
    <col min="7170" max="7170" width="15.140625" style="4" customWidth="1"/>
    <col min="7171" max="7171" width="17" style="4" customWidth="1"/>
    <col min="7172" max="7172" width="15" style="4" customWidth="1"/>
    <col min="7173" max="7173" width="15.28515625" style="4" customWidth="1"/>
    <col min="7174" max="7174" width="13.42578125" style="4" customWidth="1"/>
    <col min="7175" max="7175" width="14.140625" style="4" customWidth="1"/>
    <col min="7176" max="7176" width="15.42578125" style="4" customWidth="1"/>
    <col min="7177" max="7177" width="15.5703125" style="4" customWidth="1"/>
    <col min="7178" max="7178" width="14.140625" style="4" customWidth="1"/>
    <col min="7179" max="7179" width="14.85546875" style="4" customWidth="1"/>
    <col min="7180" max="7180" width="15.28515625" style="4" customWidth="1"/>
    <col min="7181" max="7181" width="13.42578125" style="4" customWidth="1"/>
    <col min="7182" max="7182" width="15.5703125" style="4" customWidth="1"/>
    <col min="7183" max="7184" width="14.85546875" style="4" customWidth="1"/>
    <col min="7185" max="7185" width="15.5703125" style="4" customWidth="1"/>
    <col min="7186" max="7186" width="13.7109375" style="4" customWidth="1"/>
    <col min="7187" max="7187" width="14.7109375" style="4" customWidth="1"/>
    <col min="7188" max="7188" width="15.5703125" style="4" customWidth="1"/>
    <col min="7189" max="7402" width="9.140625" style="4"/>
    <col min="7403" max="7403" width="1.85546875" style="4" customWidth="1"/>
    <col min="7404" max="7404" width="4.42578125" style="4" customWidth="1"/>
    <col min="7405" max="7405" width="26" style="4" customWidth="1"/>
    <col min="7406" max="7406" width="6.7109375" style="4" customWidth="1"/>
    <col min="7407" max="7407" width="13.28515625" style="4" customWidth="1"/>
    <col min="7408" max="7408" width="12.5703125" style="4" customWidth="1"/>
    <col min="7409" max="7410" width="13.28515625" style="4" customWidth="1"/>
    <col min="7411" max="7411" width="11.85546875" style="4" customWidth="1"/>
    <col min="7412" max="7412" width="12.5703125" style="4" customWidth="1"/>
    <col min="7413" max="7413" width="12.140625" style="4" customWidth="1"/>
    <col min="7414" max="7414" width="13.85546875" style="4" customWidth="1"/>
    <col min="7415" max="7415" width="13.7109375" style="4" customWidth="1"/>
    <col min="7416" max="7417" width="11.7109375" style="4" customWidth="1"/>
    <col min="7418" max="7418" width="12.5703125" style="4" customWidth="1"/>
    <col min="7419" max="7419" width="13.5703125" style="4" customWidth="1"/>
    <col min="7420" max="7420" width="12.85546875" style="4" customWidth="1"/>
    <col min="7421" max="7421" width="14.42578125" style="4" customWidth="1"/>
    <col min="7422" max="7422" width="14" style="4" customWidth="1"/>
    <col min="7423" max="7423" width="15.42578125" style="4" customWidth="1"/>
    <col min="7424" max="7424" width="15.28515625" style="4" customWidth="1"/>
    <col min="7425" max="7425" width="15.5703125" style="4" customWidth="1"/>
    <col min="7426" max="7426" width="15.140625" style="4" customWidth="1"/>
    <col min="7427" max="7427" width="17" style="4" customWidth="1"/>
    <col min="7428" max="7428" width="15" style="4" customWidth="1"/>
    <col min="7429" max="7429" width="15.28515625" style="4" customWidth="1"/>
    <col min="7430" max="7430" width="13.42578125" style="4" customWidth="1"/>
    <col min="7431" max="7431" width="14.140625" style="4" customWidth="1"/>
    <col min="7432" max="7432" width="15.42578125" style="4" customWidth="1"/>
    <col min="7433" max="7433" width="15.5703125" style="4" customWidth="1"/>
    <col min="7434" max="7434" width="14.140625" style="4" customWidth="1"/>
    <col min="7435" max="7435" width="14.85546875" style="4" customWidth="1"/>
    <col min="7436" max="7436" width="15.28515625" style="4" customWidth="1"/>
    <col min="7437" max="7437" width="13.42578125" style="4" customWidth="1"/>
    <col min="7438" max="7438" width="15.5703125" style="4" customWidth="1"/>
    <col min="7439" max="7440" width="14.85546875" style="4" customWidth="1"/>
    <col min="7441" max="7441" width="15.5703125" style="4" customWidth="1"/>
    <col min="7442" max="7442" width="13.7109375" style="4" customWidth="1"/>
    <col min="7443" max="7443" width="14.7109375" style="4" customWidth="1"/>
    <col min="7444" max="7444" width="15.5703125" style="4" customWidth="1"/>
    <col min="7445" max="7658" width="9.140625" style="4"/>
    <col min="7659" max="7659" width="1.85546875" style="4" customWidth="1"/>
    <col min="7660" max="7660" width="4.42578125" style="4" customWidth="1"/>
    <col min="7661" max="7661" width="26" style="4" customWidth="1"/>
    <col min="7662" max="7662" width="6.7109375" style="4" customWidth="1"/>
    <col min="7663" max="7663" width="13.28515625" style="4" customWidth="1"/>
    <col min="7664" max="7664" width="12.5703125" style="4" customWidth="1"/>
    <col min="7665" max="7666" width="13.28515625" style="4" customWidth="1"/>
    <col min="7667" max="7667" width="11.85546875" style="4" customWidth="1"/>
    <col min="7668" max="7668" width="12.5703125" style="4" customWidth="1"/>
    <col min="7669" max="7669" width="12.140625" style="4" customWidth="1"/>
    <col min="7670" max="7670" width="13.85546875" style="4" customWidth="1"/>
    <col min="7671" max="7671" width="13.7109375" style="4" customWidth="1"/>
    <col min="7672" max="7673" width="11.7109375" style="4" customWidth="1"/>
    <col min="7674" max="7674" width="12.5703125" style="4" customWidth="1"/>
    <col min="7675" max="7675" width="13.5703125" style="4" customWidth="1"/>
    <col min="7676" max="7676" width="12.85546875" style="4" customWidth="1"/>
    <col min="7677" max="7677" width="14.42578125" style="4" customWidth="1"/>
    <col min="7678" max="7678" width="14" style="4" customWidth="1"/>
    <col min="7679" max="7679" width="15.42578125" style="4" customWidth="1"/>
    <col min="7680" max="7680" width="15.28515625" style="4" customWidth="1"/>
    <col min="7681" max="7681" width="15.5703125" style="4" customWidth="1"/>
    <col min="7682" max="7682" width="15.140625" style="4" customWidth="1"/>
    <col min="7683" max="7683" width="17" style="4" customWidth="1"/>
    <col min="7684" max="7684" width="15" style="4" customWidth="1"/>
    <col min="7685" max="7685" width="15.28515625" style="4" customWidth="1"/>
    <col min="7686" max="7686" width="13.42578125" style="4" customWidth="1"/>
    <col min="7687" max="7687" width="14.140625" style="4" customWidth="1"/>
    <col min="7688" max="7688" width="15.42578125" style="4" customWidth="1"/>
    <col min="7689" max="7689" width="15.5703125" style="4" customWidth="1"/>
    <col min="7690" max="7690" width="14.140625" style="4" customWidth="1"/>
    <col min="7691" max="7691" width="14.85546875" style="4" customWidth="1"/>
    <col min="7692" max="7692" width="15.28515625" style="4" customWidth="1"/>
    <col min="7693" max="7693" width="13.42578125" style="4" customWidth="1"/>
    <col min="7694" max="7694" width="15.5703125" style="4" customWidth="1"/>
    <col min="7695" max="7696" width="14.85546875" style="4" customWidth="1"/>
    <col min="7697" max="7697" width="15.5703125" style="4" customWidth="1"/>
    <col min="7698" max="7698" width="13.7109375" style="4" customWidth="1"/>
    <col min="7699" max="7699" width="14.7109375" style="4" customWidth="1"/>
    <col min="7700" max="7700" width="15.5703125" style="4" customWidth="1"/>
    <col min="7701" max="7914" width="9.140625" style="4"/>
    <col min="7915" max="7915" width="1.85546875" style="4" customWidth="1"/>
    <col min="7916" max="7916" width="4.42578125" style="4" customWidth="1"/>
    <col min="7917" max="7917" width="26" style="4" customWidth="1"/>
    <col min="7918" max="7918" width="6.7109375" style="4" customWidth="1"/>
    <col min="7919" max="7919" width="13.28515625" style="4" customWidth="1"/>
    <col min="7920" max="7920" width="12.5703125" style="4" customWidth="1"/>
    <col min="7921" max="7922" width="13.28515625" style="4" customWidth="1"/>
    <col min="7923" max="7923" width="11.85546875" style="4" customWidth="1"/>
    <col min="7924" max="7924" width="12.5703125" style="4" customWidth="1"/>
    <col min="7925" max="7925" width="12.140625" style="4" customWidth="1"/>
    <col min="7926" max="7926" width="13.85546875" style="4" customWidth="1"/>
    <col min="7927" max="7927" width="13.7109375" style="4" customWidth="1"/>
    <col min="7928" max="7929" width="11.7109375" style="4" customWidth="1"/>
    <col min="7930" max="7930" width="12.5703125" style="4" customWidth="1"/>
    <col min="7931" max="7931" width="13.5703125" style="4" customWidth="1"/>
    <col min="7932" max="7932" width="12.85546875" style="4" customWidth="1"/>
    <col min="7933" max="7933" width="14.42578125" style="4" customWidth="1"/>
    <col min="7934" max="7934" width="14" style="4" customWidth="1"/>
    <col min="7935" max="7935" width="15.42578125" style="4" customWidth="1"/>
    <col min="7936" max="7936" width="15.28515625" style="4" customWidth="1"/>
    <col min="7937" max="7937" width="15.5703125" style="4" customWidth="1"/>
    <col min="7938" max="7938" width="15.140625" style="4" customWidth="1"/>
    <col min="7939" max="7939" width="17" style="4" customWidth="1"/>
    <col min="7940" max="7940" width="15" style="4" customWidth="1"/>
    <col min="7941" max="7941" width="15.28515625" style="4" customWidth="1"/>
    <col min="7942" max="7942" width="13.42578125" style="4" customWidth="1"/>
    <col min="7943" max="7943" width="14.140625" style="4" customWidth="1"/>
    <col min="7944" max="7944" width="15.42578125" style="4" customWidth="1"/>
    <col min="7945" max="7945" width="15.5703125" style="4" customWidth="1"/>
    <col min="7946" max="7946" width="14.140625" style="4" customWidth="1"/>
    <col min="7947" max="7947" width="14.85546875" style="4" customWidth="1"/>
    <col min="7948" max="7948" width="15.28515625" style="4" customWidth="1"/>
    <col min="7949" max="7949" width="13.42578125" style="4" customWidth="1"/>
    <col min="7950" max="7950" width="15.5703125" style="4" customWidth="1"/>
    <col min="7951" max="7952" width="14.85546875" style="4" customWidth="1"/>
    <col min="7953" max="7953" width="15.5703125" style="4" customWidth="1"/>
    <col min="7954" max="7954" width="13.7109375" style="4" customWidth="1"/>
    <col min="7955" max="7955" width="14.7109375" style="4" customWidth="1"/>
    <col min="7956" max="7956" width="15.5703125" style="4" customWidth="1"/>
    <col min="7957" max="8170" width="9.140625" style="4"/>
    <col min="8171" max="8171" width="1.85546875" style="4" customWidth="1"/>
    <col min="8172" max="8172" width="4.42578125" style="4" customWidth="1"/>
    <col min="8173" max="8173" width="26" style="4" customWidth="1"/>
    <col min="8174" max="8174" width="6.7109375" style="4" customWidth="1"/>
    <col min="8175" max="8175" width="13.28515625" style="4" customWidth="1"/>
    <col min="8176" max="8176" width="12.5703125" style="4" customWidth="1"/>
    <col min="8177" max="8178" width="13.28515625" style="4" customWidth="1"/>
    <col min="8179" max="8179" width="11.85546875" style="4" customWidth="1"/>
    <col min="8180" max="8180" width="12.5703125" style="4" customWidth="1"/>
    <col min="8181" max="8181" width="12.140625" style="4" customWidth="1"/>
    <col min="8182" max="8182" width="13.85546875" style="4" customWidth="1"/>
    <col min="8183" max="8183" width="13.7109375" style="4" customWidth="1"/>
    <col min="8184" max="8185" width="11.7109375" style="4" customWidth="1"/>
    <col min="8186" max="8186" width="12.5703125" style="4" customWidth="1"/>
    <col min="8187" max="8187" width="13.5703125" style="4" customWidth="1"/>
    <col min="8188" max="8188" width="12.85546875" style="4" customWidth="1"/>
    <col min="8189" max="8189" width="14.42578125" style="4" customWidth="1"/>
    <col min="8190" max="8190" width="14" style="4" customWidth="1"/>
    <col min="8191" max="8191" width="15.42578125" style="4" customWidth="1"/>
    <col min="8192" max="8192" width="15.28515625" style="4" customWidth="1"/>
    <col min="8193" max="8193" width="15.5703125" style="4" customWidth="1"/>
    <col min="8194" max="8194" width="15.140625" style="4" customWidth="1"/>
    <col min="8195" max="8195" width="17" style="4" customWidth="1"/>
    <col min="8196" max="8196" width="15" style="4" customWidth="1"/>
    <col min="8197" max="8197" width="15.28515625" style="4" customWidth="1"/>
    <col min="8198" max="8198" width="13.42578125" style="4" customWidth="1"/>
    <col min="8199" max="8199" width="14.140625" style="4" customWidth="1"/>
    <col min="8200" max="8200" width="15.42578125" style="4" customWidth="1"/>
    <col min="8201" max="8201" width="15.5703125" style="4" customWidth="1"/>
    <col min="8202" max="8202" width="14.140625" style="4" customWidth="1"/>
    <col min="8203" max="8203" width="14.85546875" style="4" customWidth="1"/>
    <col min="8204" max="8204" width="15.28515625" style="4" customWidth="1"/>
    <col min="8205" max="8205" width="13.42578125" style="4" customWidth="1"/>
    <col min="8206" max="8206" width="15.5703125" style="4" customWidth="1"/>
    <col min="8207" max="8208" width="14.85546875" style="4" customWidth="1"/>
    <col min="8209" max="8209" width="15.5703125" style="4" customWidth="1"/>
    <col min="8210" max="8210" width="13.7109375" style="4" customWidth="1"/>
    <col min="8211" max="8211" width="14.7109375" style="4" customWidth="1"/>
    <col min="8212" max="8212" width="15.5703125" style="4" customWidth="1"/>
    <col min="8213" max="8426" width="9.140625" style="4"/>
    <col min="8427" max="8427" width="1.85546875" style="4" customWidth="1"/>
    <col min="8428" max="8428" width="4.42578125" style="4" customWidth="1"/>
    <col min="8429" max="8429" width="26" style="4" customWidth="1"/>
    <col min="8430" max="8430" width="6.7109375" style="4" customWidth="1"/>
    <col min="8431" max="8431" width="13.28515625" style="4" customWidth="1"/>
    <col min="8432" max="8432" width="12.5703125" style="4" customWidth="1"/>
    <col min="8433" max="8434" width="13.28515625" style="4" customWidth="1"/>
    <col min="8435" max="8435" width="11.85546875" style="4" customWidth="1"/>
    <col min="8436" max="8436" width="12.5703125" style="4" customWidth="1"/>
    <col min="8437" max="8437" width="12.140625" style="4" customWidth="1"/>
    <col min="8438" max="8438" width="13.85546875" style="4" customWidth="1"/>
    <col min="8439" max="8439" width="13.7109375" style="4" customWidth="1"/>
    <col min="8440" max="8441" width="11.7109375" style="4" customWidth="1"/>
    <col min="8442" max="8442" width="12.5703125" style="4" customWidth="1"/>
    <col min="8443" max="8443" width="13.5703125" style="4" customWidth="1"/>
    <col min="8444" max="8444" width="12.85546875" style="4" customWidth="1"/>
    <col min="8445" max="8445" width="14.42578125" style="4" customWidth="1"/>
    <col min="8446" max="8446" width="14" style="4" customWidth="1"/>
    <col min="8447" max="8447" width="15.42578125" style="4" customWidth="1"/>
    <col min="8448" max="8448" width="15.28515625" style="4" customWidth="1"/>
    <col min="8449" max="8449" width="15.5703125" style="4" customWidth="1"/>
    <col min="8450" max="8450" width="15.140625" style="4" customWidth="1"/>
    <col min="8451" max="8451" width="17" style="4" customWidth="1"/>
    <col min="8452" max="8452" width="15" style="4" customWidth="1"/>
    <col min="8453" max="8453" width="15.28515625" style="4" customWidth="1"/>
    <col min="8454" max="8454" width="13.42578125" style="4" customWidth="1"/>
    <col min="8455" max="8455" width="14.140625" style="4" customWidth="1"/>
    <col min="8456" max="8456" width="15.42578125" style="4" customWidth="1"/>
    <col min="8457" max="8457" width="15.5703125" style="4" customWidth="1"/>
    <col min="8458" max="8458" width="14.140625" style="4" customWidth="1"/>
    <col min="8459" max="8459" width="14.85546875" style="4" customWidth="1"/>
    <col min="8460" max="8460" width="15.28515625" style="4" customWidth="1"/>
    <col min="8461" max="8461" width="13.42578125" style="4" customWidth="1"/>
    <col min="8462" max="8462" width="15.5703125" style="4" customWidth="1"/>
    <col min="8463" max="8464" width="14.85546875" style="4" customWidth="1"/>
    <col min="8465" max="8465" width="15.5703125" style="4" customWidth="1"/>
    <col min="8466" max="8466" width="13.7109375" style="4" customWidth="1"/>
    <col min="8467" max="8467" width="14.7109375" style="4" customWidth="1"/>
    <col min="8468" max="8468" width="15.5703125" style="4" customWidth="1"/>
    <col min="8469" max="8682" width="9.140625" style="4"/>
    <col min="8683" max="8683" width="1.85546875" style="4" customWidth="1"/>
    <col min="8684" max="8684" width="4.42578125" style="4" customWidth="1"/>
    <col min="8685" max="8685" width="26" style="4" customWidth="1"/>
    <col min="8686" max="8686" width="6.7109375" style="4" customWidth="1"/>
    <col min="8687" max="8687" width="13.28515625" style="4" customWidth="1"/>
    <col min="8688" max="8688" width="12.5703125" style="4" customWidth="1"/>
    <col min="8689" max="8690" width="13.28515625" style="4" customWidth="1"/>
    <col min="8691" max="8691" width="11.85546875" style="4" customWidth="1"/>
    <col min="8692" max="8692" width="12.5703125" style="4" customWidth="1"/>
    <col min="8693" max="8693" width="12.140625" style="4" customWidth="1"/>
    <col min="8694" max="8694" width="13.85546875" style="4" customWidth="1"/>
    <col min="8695" max="8695" width="13.7109375" style="4" customWidth="1"/>
    <col min="8696" max="8697" width="11.7109375" style="4" customWidth="1"/>
    <col min="8698" max="8698" width="12.5703125" style="4" customWidth="1"/>
    <col min="8699" max="8699" width="13.5703125" style="4" customWidth="1"/>
    <col min="8700" max="8700" width="12.85546875" style="4" customWidth="1"/>
    <col min="8701" max="8701" width="14.42578125" style="4" customWidth="1"/>
    <col min="8702" max="8702" width="14" style="4" customWidth="1"/>
    <col min="8703" max="8703" width="15.42578125" style="4" customWidth="1"/>
    <col min="8704" max="8704" width="15.28515625" style="4" customWidth="1"/>
    <col min="8705" max="8705" width="15.5703125" style="4" customWidth="1"/>
    <col min="8706" max="8706" width="15.140625" style="4" customWidth="1"/>
    <col min="8707" max="8707" width="17" style="4" customWidth="1"/>
    <col min="8708" max="8708" width="15" style="4" customWidth="1"/>
    <col min="8709" max="8709" width="15.28515625" style="4" customWidth="1"/>
    <col min="8710" max="8710" width="13.42578125" style="4" customWidth="1"/>
    <col min="8711" max="8711" width="14.140625" style="4" customWidth="1"/>
    <col min="8712" max="8712" width="15.42578125" style="4" customWidth="1"/>
    <col min="8713" max="8713" width="15.5703125" style="4" customWidth="1"/>
    <col min="8714" max="8714" width="14.140625" style="4" customWidth="1"/>
    <col min="8715" max="8715" width="14.85546875" style="4" customWidth="1"/>
    <col min="8716" max="8716" width="15.28515625" style="4" customWidth="1"/>
    <col min="8717" max="8717" width="13.42578125" style="4" customWidth="1"/>
    <col min="8718" max="8718" width="15.5703125" style="4" customWidth="1"/>
    <col min="8719" max="8720" width="14.85546875" style="4" customWidth="1"/>
    <col min="8721" max="8721" width="15.5703125" style="4" customWidth="1"/>
    <col min="8722" max="8722" width="13.7109375" style="4" customWidth="1"/>
    <col min="8723" max="8723" width="14.7109375" style="4" customWidth="1"/>
    <col min="8724" max="8724" width="15.5703125" style="4" customWidth="1"/>
    <col min="8725" max="8938" width="9.140625" style="4"/>
    <col min="8939" max="8939" width="1.85546875" style="4" customWidth="1"/>
    <col min="8940" max="8940" width="4.42578125" style="4" customWidth="1"/>
    <col min="8941" max="8941" width="26" style="4" customWidth="1"/>
    <col min="8942" max="8942" width="6.7109375" style="4" customWidth="1"/>
    <col min="8943" max="8943" width="13.28515625" style="4" customWidth="1"/>
    <col min="8944" max="8944" width="12.5703125" style="4" customWidth="1"/>
    <col min="8945" max="8946" width="13.28515625" style="4" customWidth="1"/>
    <col min="8947" max="8947" width="11.85546875" style="4" customWidth="1"/>
    <col min="8948" max="8948" width="12.5703125" style="4" customWidth="1"/>
    <col min="8949" max="8949" width="12.140625" style="4" customWidth="1"/>
    <col min="8950" max="8950" width="13.85546875" style="4" customWidth="1"/>
    <col min="8951" max="8951" width="13.7109375" style="4" customWidth="1"/>
    <col min="8952" max="8953" width="11.7109375" style="4" customWidth="1"/>
    <col min="8954" max="8954" width="12.5703125" style="4" customWidth="1"/>
    <col min="8955" max="8955" width="13.5703125" style="4" customWidth="1"/>
    <col min="8956" max="8956" width="12.85546875" style="4" customWidth="1"/>
    <col min="8957" max="8957" width="14.42578125" style="4" customWidth="1"/>
    <col min="8958" max="8958" width="14" style="4" customWidth="1"/>
    <col min="8959" max="8959" width="15.42578125" style="4" customWidth="1"/>
    <col min="8960" max="8960" width="15.28515625" style="4" customWidth="1"/>
    <col min="8961" max="8961" width="15.5703125" style="4" customWidth="1"/>
    <col min="8962" max="8962" width="15.140625" style="4" customWidth="1"/>
    <col min="8963" max="8963" width="17" style="4" customWidth="1"/>
    <col min="8964" max="8964" width="15" style="4" customWidth="1"/>
    <col min="8965" max="8965" width="15.28515625" style="4" customWidth="1"/>
    <col min="8966" max="8966" width="13.42578125" style="4" customWidth="1"/>
    <col min="8967" max="8967" width="14.140625" style="4" customWidth="1"/>
    <col min="8968" max="8968" width="15.42578125" style="4" customWidth="1"/>
    <col min="8969" max="8969" width="15.5703125" style="4" customWidth="1"/>
    <col min="8970" max="8970" width="14.140625" style="4" customWidth="1"/>
    <col min="8971" max="8971" width="14.85546875" style="4" customWidth="1"/>
    <col min="8972" max="8972" width="15.28515625" style="4" customWidth="1"/>
    <col min="8973" max="8973" width="13.42578125" style="4" customWidth="1"/>
    <col min="8974" max="8974" width="15.5703125" style="4" customWidth="1"/>
    <col min="8975" max="8976" width="14.85546875" style="4" customWidth="1"/>
    <col min="8977" max="8977" width="15.5703125" style="4" customWidth="1"/>
    <col min="8978" max="8978" width="13.7109375" style="4" customWidth="1"/>
    <col min="8979" max="8979" width="14.7109375" style="4" customWidth="1"/>
    <col min="8980" max="8980" width="15.5703125" style="4" customWidth="1"/>
    <col min="8981" max="9194" width="9.140625" style="4"/>
    <col min="9195" max="9195" width="1.85546875" style="4" customWidth="1"/>
    <col min="9196" max="9196" width="4.42578125" style="4" customWidth="1"/>
    <col min="9197" max="9197" width="26" style="4" customWidth="1"/>
    <col min="9198" max="9198" width="6.7109375" style="4" customWidth="1"/>
    <col min="9199" max="9199" width="13.28515625" style="4" customWidth="1"/>
    <col min="9200" max="9200" width="12.5703125" style="4" customWidth="1"/>
    <col min="9201" max="9202" width="13.28515625" style="4" customWidth="1"/>
    <col min="9203" max="9203" width="11.85546875" style="4" customWidth="1"/>
    <col min="9204" max="9204" width="12.5703125" style="4" customWidth="1"/>
    <col min="9205" max="9205" width="12.140625" style="4" customWidth="1"/>
    <col min="9206" max="9206" width="13.85546875" style="4" customWidth="1"/>
    <col min="9207" max="9207" width="13.7109375" style="4" customWidth="1"/>
    <col min="9208" max="9209" width="11.7109375" style="4" customWidth="1"/>
    <col min="9210" max="9210" width="12.5703125" style="4" customWidth="1"/>
    <col min="9211" max="9211" width="13.5703125" style="4" customWidth="1"/>
    <col min="9212" max="9212" width="12.85546875" style="4" customWidth="1"/>
    <col min="9213" max="9213" width="14.42578125" style="4" customWidth="1"/>
    <col min="9214" max="9214" width="14" style="4" customWidth="1"/>
    <col min="9215" max="9215" width="15.42578125" style="4" customWidth="1"/>
    <col min="9216" max="9216" width="15.28515625" style="4" customWidth="1"/>
    <col min="9217" max="9217" width="15.5703125" style="4" customWidth="1"/>
    <col min="9218" max="9218" width="15.140625" style="4" customWidth="1"/>
    <col min="9219" max="9219" width="17" style="4" customWidth="1"/>
    <col min="9220" max="9220" width="15" style="4" customWidth="1"/>
    <col min="9221" max="9221" width="15.28515625" style="4" customWidth="1"/>
    <col min="9222" max="9222" width="13.42578125" style="4" customWidth="1"/>
    <col min="9223" max="9223" width="14.140625" style="4" customWidth="1"/>
    <col min="9224" max="9224" width="15.42578125" style="4" customWidth="1"/>
    <col min="9225" max="9225" width="15.5703125" style="4" customWidth="1"/>
    <col min="9226" max="9226" width="14.140625" style="4" customWidth="1"/>
    <col min="9227" max="9227" width="14.85546875" style="4" customWidth="1"/>
    <col min="9228" max="9228" width="15.28515625" style="4" customWidth="1"/>
    <col min="9229" max="9229" width="13.42578125" style="4" customWidth="1"/>
    <col min="9230" max="9230" width="15.5703125" style="4" customWidth="1"/>
    <col min="9231" max="9232" width="14.85546875" style="4" customWidth="1"/>
    <col min="9233" max="9233" width="15.5703125" style="4" customWidth="1"/>
    <col min="9234" max="9234" width="13.7109375" style="4" customWidth="1"/>
    <col min="9235" max="9235" width="14.7109375" style="4" customWidth="1"/>
    <col min="9236" max="9236" width="15.5703125" style="4" customWidth="1"/>
    <col min="9237" max="9450" width="9.140625" style="4"/>
    <col min="9451" max="9451" width="1.85546875" style="4" customWidth="1"/>
    <col min="9452" max="9452" width="4.42578125" style="4" customWidth="1"/>
    <col min="9453" max="9453" width="26" style="4" customWidth="1"/>
    <col min="9454" max="9454" width="6.7109375" style="4" customWidth="1"/>
    <col min="9455" max="9455" width="13.28515625" style="4" customWidth="1"/>
    <col min="9456" max="9456" width="12.5703125" style="4" customWidth="1"/>
    <col min="9457" max="9458" width="13.28515625" style="4" customWidth="1"/>
    <col min="9459" max="9459" width="11.85546875" style="4" customWidth="1"/>
    <col min="9460" max="9460" width="12.5703125" style="4" customWidth="1"/>
    <col min="9461" max="9461" width="12.140625" style="4" customWidth="1"/>
    <col min="9462" max="9462" width="13.85546875" style="4" customWidth="1"/>
    <col min="9463" max="9463" width="13.7109375" style="4" customWidth="1"/>
    <col min="9464" max="9465" width="11.7109375" style="4" customWidth="1"/>
    <col min="9466" max="9466" width="12.5703125" style="4" customWidth="1"/>
    <col min="9467" max="9467" width="13.5703125" style="4" customWidth="1"/>
    <col min="9468" max="9468" width="12.85546875" style="4" customWidth="1"/>
    <col min="9469" max="9469" width="14.42578125" style="4" customWidth="1"/>
    <col min="9470" max="9470" width="14" style="4" customWidth="1"/>
    <col min="9471" max="9471" width="15.42578125" style="4" customWidth="1"/>
    <col min="9472" max="9472" width="15.28515625" style="4" customWidth="1"/>
    <col min="9473" max="9473" width="15.5703125" style="4" customWidth="1"/>
    <col min="9474" max="9474" width="15.140625" style="4" customWidth="1"/>
    <col min="9475" max="9475" width="17" style="4" customWidth="1"/>
    <col min="9476" max="9476" width="15" style="4" customWidth="1"/>
    <col min="9477" max="9477" width="15.28515625" style="4" customWidth="1"/>
    <col min="9478" max="9478" width="13.42578125" style="4" customWidth="1"/>
    <col min="9479" max="9479" width="14.140625" style="4" customWidth="1"/>
    <col min="9480" max="9480" width="15.42578125" style="4" customWidth="1"/>
    <col min="9481" max="9481" width="15.5703125" style="4" customWidth="1"/>
    <col min="9482" max="9482" width="14.140625" style="4" customWidth="1"/>
    <col min="9483" max="9483" width="14.85546875" style="4" customWidth="1"/>
    <col min="9484" max="9484" width="15.28515625" style="4" customWidth="1"/>
    <col min="9485" max="9485" width="13.42578125" style="4" customWidth="1"/>
    <col min="9486" max="9486" width="15.5703125" style="4" customWidth="1"/>
    <col min="9487" max="9488" width="14.85546875" style="4" customWidth="1"/>
    <col min="9489" max="9489" width="15.5703125" style="4" customWidth="1"/>
    <col min="9490" max="9490" width="13.7109375" style="4" customWidth="1"/>
    <col min="9491" max="9491" width="14.7109375" style="4" customWidth="1"/>
    <col min="9492" max="9492" width="15.5703125" style="4" customWidth="1"/>
    <col min="9493" max="9706" width="9.140625" style="4"/>
    <col min="9707" max="9707" width="1.85546875" style="4" customWidth="1"/>
    <col min="9708" max="9708" width="4.42578125" style="4" customWidth="1"/>
    <col min="9709" max="9709" width="26" style="4" customWidth="1"/>
    <col min="9710" max="9710" width="6.7109375" style="4" customWidth="1"/>
    <col min="9711" max="9711" width="13.28515625" style="4" customWidth="1"/>
    <col min="9712" max="9712" width="12.5703125" style="4" customWidth="1"/>
    <col min="9713" max="9714" width="13.28515625" style="4" customWidth="1"/>
    <col min="9715" max="9715" width="11.85546875" style="4" customWidth="1"/>
    <col min="9716" max="9716" width="12.5703125" style="4" customWidth="1"/>
    <col min="9717" max="9717" width="12.140625" style="4" customWidth="1"/>
    <col min="9718" max="9718" width="13.85546875" style="4" customWidth="1"/>
    <col min="9719" max="9719" width="13.7109375" style="4" customWidth="1"/>
    <col min="9720" max="9721" width="11.7109375" style="4" customWidth="1"/>
    <col min="9722" max="9722" width="12.5703125" style="4" customWidth="1"/>
    <col min="9723" max="9723" width="13.5703125" style="4" customWidth="1"/>
    <col min="9724" max="9724" width="12.85546875" style="4" customWidth="1"/>
    <col min="9725" max="9725" width="14.42578125" style="4" customWidth="1"/>
    <col min="9726" max="9726" width="14" style="4" customWidth="1"/>
    <col min="9727" max="9727" width="15.42578125" style="4" customWidth="1"/>
    <col min="9728" max="9728" width="15.28515625" style="4" customWidth="1"/>
    <col min="9729" max="9729" width="15.5703125" style="4" customWidth="1"/>
    <col min="9730" max="9730" width="15.140625" style="4" customWidth="1"/>
    <col min="9731" max="9731" width="17" style="4" customWidth="1"/>
    <col min="9732" max="9732" width="15" style="4" customWidth="1"/>
    <col min="9733" max="9733" width="15.28515625" style="4" customWidth="1"/>
    <col min="9734" max="9734" width="13.42578125" style="4" customWidth="1"/>
    <col min="9735" max="9735" width="14.140625" style="4" customWidth="1"/>
    <col min="9736" max="9736" width="15.42578125" style="4" customWidth="1"/>
    <col min="9737" max="9737" width="15.5703125" style="4" customWidth="1"/>
    <col min="9738" max="9738" width="14.140625" style="4" customWidth="1"/>
    <col min="9739" max="9739" width="14.85546875" style="4" customWidth="1"/>
    <col min="9740" max="9740" width="15.28515625" style="4" customWidth="1"/>
    <col min="9741" max="9741" width="13.42578125" style="4" customWidth="1"/>
    <col min="9742" max="9742" width="15.5703125" style="4" customWidth="1"/>
    <col min="9743" max="9744" width="14.85546875" style="4" customWidth="1"/>
    <col min="9745" max="9745" width="15.5703125" style="4" customWidth="1"/>
    <col min="9746" max="9746" width="13.7109375" style="4" customWidth="1"/>
    <col min="9747" max="9747" width="14.7109375" style="4" customWidth="1"/>
    <col min="9748" max="9748" width="15.5703125" style="4" customWidth="1"/>
    <col min="9749" max="9962" width="9.140625" style="4"/>
    <col min="9963" max="9963" width="1.85546875" style="4" customWidth="1"/>
    <col min="9964" max="9964" width="4.42578125" style="4" customWidth="1"/>
    <col min="9965" max="9965" width="26" style="4" customWidth="1"/>
    <col min="9966" max="9966" width="6.7109375" style="4" customWidth="1"/>
    <col min="9967" max="9967" width="13.28515625" style="4" customWidth="1"/>
    <col min="9968" max="9968" width="12.5703125" style="4" customWidth="1"/>
    <col min="9969" max="9970" width="13.28515625" style="4" customWidth="1"/>
    <col min="9971" max="9971" width="11.85546875" style="4" customWidth="1"/>
    <col min="9972" max="9972" width="12.5703125" style="4" customWidth="1"/>
    <col min="9973" max="9973" width="12.140625" style="4" customWidth="1"/>
    <col min="9974" max="9974" width="13.85546875" style="4" customWidth="1"/>
    <col min="9975" max="9975" width="13.7109375" style="4" customWidth="1"/>
    <col min="9976" max="9977" width="11.7109375" style="4" customWidth="1"/>
    <col min="9978" max="9978" width="12.5703125" style="4" customWidth="1"/>
    <col min="9979" max="9979" width="13.5703125" style="4" customWidth="1"/>
    <col min="9980" max="9980" width="12.85546875" style="4" customWidth="1"/>
    <col min="9981" max="9981" width="14.42578125" style="4" customWidth="1"/>
    <col min="9982" max="9982" width="14" style="4" customWidth="1"/>
    <col min="9983" max="9983" width="15.42578125" style="4" customWidth="1"/>
    <col min="9984" max="9984" width="15.28515625" style="4" customWidth="1"/>
    <col min="9985" max="9985" width="15.5703125" style="4" customWidth="1"/>
    <col min="9986" max="9986" width="15.140625" style="4" customWidth="1"/>
    <col min="9987" max="9987" width="17" style="4" customWidth="1"/>
    <col min="9988" max="9988" width="15" style="4" customWidth="1"/>
    <col min="9989" max="9989" width="15.28515625" style="4" customWidth="1"/>
    <col min="9990" max="9990" width="13.42578125" style="4" customWidth="1"/>
    <col min="9991" max="9991" width="14.140625" style="4" customWidth="1"/>
    <col min="9992" max="9992" width="15.42578125" style="4" customWidth="1"/>
    <col min="9993" max="9993" width="15.5703125" style="4" customWidth="1"/>
    <col min="9994" max="9994" width="14.140625" style="4" customWidth="1"/>
    <col min="9995" max="9995" width="14.85546875" style="4" customWidth="1"/>
    <col min="9996" max="9996" width="15.28515625" style="4" customWidth="1"/>
    <col min="9997" max="9997" width="13.42578125" style="4" customWidth="1"/>
    <col min="9998" max="9998" width="15.5703125" style="4" customWidth="1"/>
    <col min="9999" max="10000" width="14.85546875" style="4" customWidth="1"/>
    <col min="10001" max="10001" width="15.5703125" style="4" customWidth="1"/>
    <col min="10002" max="10002" width="13.7109375" style="4" customWidth="1"/>
    <col min="10003" max="10003" width="14.7109375" style="4" customWidth="1"/>
    <col min="10004" max="10004" width="15.5703125" style="4" customWidth="1"/>
    <col min="10005" max="10218" width="9.140625" style="4"/>
    <col min="10219" max="10219" width="1.85546875" style="4" customWidth="1"/>
    <col min="10220" max="10220" width="4.42578125" style="4" customWidth="1"/>
    <col min="10221" max="10221" width="26" style="4" customWidth="1"/>
    <col min="10222" max="10222" width="6.7109375" style="4" customWidth="1"/>
    <col min="10223" max="10223" width="13.28515625" style="4" customWidth="1"/>
    <col min="10224" max="10224" width="12.5703125" style="4" customWidth="1"/>
    <col min="10225" max="10226" width="13.28515625" style="4" customWidth="1"/>
    <col min="10227" max="10227" width="11.85546875" style="4" customWidth="1"/>
    <col min="10228" max="10228" width="12.5703125" style="4" customWidth="1"/>
    <col min="10229" max="10229" width="12.140625" style="4" customWidth="1"/>
    <col min="10230" max="10230" width="13.85546875" style="4" customWidth="1"/>
    <col min="10231" max="10231" width="13.7109375" style="4" customWidth="1"/>
    <col min="10232" max="10233" width="11.7109375" style="4" customWidth="1"/>
    <col min="10234" max="10234" width="12.5703125" style="4" customWidth="1"/>
    <col min="10235" max="10235" width="13.5703125" style="4" customWidth="1"/>
    <col min="10236" max="10236" width="12.85546875" style="4" customWidth="1"/>
    <col min="10237" max="10237" width="14.42578125" style="4" customWidth="1"/>
    <col min="10238" max="10238" width="14" style="4" customWidth="1"/>
    <col min="10239" max="10239" width="15.42578125" style="4" customWidth="1"/>
    <col min="10240" max="10240" width="15.28515625" style="4" customWidth="1"/>
    <col min="10241" max="10241" width="15.5703125" style="4" customWidth="1"/>
    <col min="10242" max="10242" width="15.140625" style="4" customWidth="1"/>
    <col min="10243" max="10243" width="17" style="4" customWidth="1"/>
    <col min="10244" max="10244" width="15" style="4" customWidth="1"/>
    <col min="10245" max="10245" width="15.28515625" style="4" customWidth="1"/>
    <col min="10246" max="10246" width="13.42578125" style="4" customWidth="1"/>
    <col min="10247" max="10247" width="14.140625" style="4" customWidth="1"/>
    <col min="10248" max="10248" width="15.42578125" style="4" customWidth="1"/>
    <col min="10249" max="10249" width="15.5703125" style="4" customWidth="1"/>
    <col min="10250" max="10250" width="14.140625" style="4" customWidth="1"/>
    <col min="10251" max="10251" width="14.85546875" style="4" customWidth="1"/>
    <col min="10252" max="10252" width="15.28515625" style="4" customWidth="1"/>
    <col min="10253" max="10253" width="13.42578125" style="4" customWidth="1"/>
    <col min="10254" max="10254" width="15.5703125" style="4" customWidth="1"/>
    <col min="10255" max="10256" width="14.85546875" style="4" customWidth="1"/>
    <col min="10257" max="10257" width="15.5703125" style="4" customWidth="1"/>
    <col min="10258" max="10258" width="13.7109375" style="4" customWidth="1"/>
    <col min="10259" max="10259" width="14.7109375" style="4" customWidth="1"/>
    <col min="10260" max="10260" width="15.5703125" style="4" customWidth="1"/>
    <col min="10261" max="10474" width="9.140625" style="4"/>
    <col min="10475" max="10475" width="1.85546875" style="4" customWidth="1"/>
    <col min="10476" max="10476" width="4.42578125" style="4" customWidth="1"/>
    <col min="10477" max="10477" width="26" style="4" customWidth="1"/>
    <col min="10478" max="10478" width="6.7109375" style="4" customWidth="1"/>
    <col min="10479" max="10479" width="13.28515625" style="4" customWidth="1"/>
    <col min="10480" max="10480" width="12.5703125" style="4" customWidth="1"/>
    <col min="10481" max="10482" width="13.28515625" style="4" customWidth="1"/>
    <col min="10483" max="10483" width="11.85546875" style="4" customWidth="1"/>
    <col min="10484" max="10484" width="12.5703125" style="4" customWidth="1"/>
    <col min="10485" max="10485" width="12.140625" style="4" customWidth="1"/>
    <col min="10486" max="10486" width="13.85546875" style="4" customWidth="1"/>
    <col min="10487" max="10487" width="13.7109375" style="4" customWidth="1"/>
    <col min="10488" max="10489" width="11.7109375" style="4" customWidth="1"/>
    <col min="10490" max="10490" width="12.5703125" style="4" customWidth="1"/>
    <col min="10491" max="10491" width="13.5703125" style="4" customWidth="1"/>
    <col min="10492" max="10492" width="12.85546875" style="4" customWidth="1"/>
    <col min="10493" max="10493" width="14.42578125" style="4" customWidth="1"/>
    <col min="10494" max="10494" width="14" style="4" customWidth="1"/>
    <col min="10495" max="10495" width="15.42578125" style="4" customWidth="1"/>
    <col min="10496" max="10496" width="15.28515625" style="4" customWidth="1"/>
    <col min="10497" max="10497" width="15.5703125" style="4" customWidth="1"/>
    <col min="10498" max="10498" width="15.140625" style="4" customWidth="1"/>
    <col min="10499" max="10499" width="17" style="4" customWidth="1"/>
    <col min="10500" max="10500" width="15" style="4" customWidth="1"/>
    <col min="10501" max="10501" width="15.28515625" style="4" customWidth="1"/>
    <col min="10502" max="10502" width="13.42578125" style="4" customWidth="1"/>
    <col min="10503" max="10503" width="14.140625" style="4" customWidth="1"/>
    <col min="10504" max="10504" width="15.42578125" style="4" customWidth="1"/>
    <col min="10505" max="10505" width="15.5703125" style="4" customWidth="1"/>
    <col min="10506" max="10506" width="14.140625" style="4" customWidth="1"/>
    <col min="10507" max="10507" width="14.85546875" style="4" customWidth="1"/>
    <col min="10508" max="10508" width="15.28515625" style="4" customWidth="1"/>
    <col min="10509" max="10509" width="13.42578125" style="4" customWidth="1"/>
    <col min="10510" max="10510" width="15.5703125" style="4" customWidth="1"/>
    <col min="10511" max="10512" width="14.85546875" style="4" customWidth="1"/>
    <col min="10513" max="10513" width="15.5703125" style="4" customWidth="1"/>
    <col min="10514" max="10514" width="13.7109375" style="4" customWidth="1"/>
    <col min="10515" max="10515" width="14.7109375" style="4" customWidth="1"/>
    <col min="10516" max="10516" width="15.5703125" style="4" customWidth="1"/>
    <col min="10517" max="10730" width="9.140625" style="4"/>
    <col min="10731" max="10731" width="1.85546875" style="4" customWidth="1"/>
    <col min="10732" max="10732" width="4.42578125" style="4" customWidth="1"/>
    <col min="10733" max="10733" width="26" style="4" customWidth="1"/>
    <col min="10734" max="10734" width="6.7109375" style="4" customWidth="1"/>
    <col min="10735" max="10735" width="13.28515625" style="4" customWidth="1"/>
    <col min="10736" max="10736" width="12.5703125" style="4" customWidth="1"/>
    <col min="10737" max="10738" width="13.28515625" style="4" customWidth="1"/>
    <col min="10739" max="10739" width="11.85546875" style="4" customWidth="1"/>
    <col min="10740" max="10740" width="12.5703125" style="4" customWidth="1"/>
    <col min="10741" max="10741" width="12.140625" style="4" customWidth="1"/>
    <col min="10742" max="10742" width="13.85546875" style="4" customWidth="1"/>
    <col min="10743" max="10743" width="13.7109375" style="4" customWidth="1"/>
    <col min="10744" max="10745" width="11.7109375" style="4" customWidth="1"/>
    <col min="10746" max="10746" width="12.5703125" style="4" customWidth="1"/>
    <col min="10747" max="10747" width="13.5703125" style="4" customWidth="1"/>
    <col min="10748" max="10748" width="12.85546875" style="4" customWidth="1"/>
    <col min="10749" max="10749" width="14.42578125" style="4" customWidth="1"/>
    <col min="10750" max="10750" width="14" style="4" customWidth="1"/>
    <col min="10751" max="10751" width="15.42578125" style="4" customWidth="1"/>
    <col min="10752" max="10752" width="15.28515625" style="4" customWidth="1"/>
    <col min="10753" max="10753" width="15.5703125" style="4" customWidth="1"/>
    <col min="10754" max="10754" width="15.140625" style="4" customWidth="1"/>
    <col min="10755" max="10755" width="17" style="4" customWidth="1"/>
    <col min="10756" max="10756" width="15" style="4" customWidth="1"/>
    <col min="10757" max="10757" width="15.28515625" style="4" customWidth="1"/>
    <col min="10758" max="10758" width="13.42578125" style="4" customWidth="1"/>
    <col min="10759" max="10759" width="14.140625" style="4" customWidth="1"/>
    <col min="10760" max="10760" width="15.42578125" style="4" customWidth="1"/>
    <col min="10761" max="10761" width="15.5703125" style="4" customWidth="1"/>
    <col min="10762" max="10762" width="14.140625" style="4" customWidth="1"/>
    <col min="10763" max="10763" width="14.85546875" style="4" customWidth="1"/>
    <col min="10764" max="10764" width="15.28515625" style="4" customWidth="1"/>
    <col min="10765" max="10765" width="13.42578125" style="4" customWidth="1"/>
    <col min="10766" max="10766" width="15.5703125" style="4" customWidth="1"/>
    <col min="10767" max="10768" width="14.85546875" style="4" customWidth="1"/>
    <col min="10769" max="10769" width="15.5703125" style="4" customWidth="1"/>
    <col min="10770" max="10770" width="13.7109375" style="4" customWidth="1"/>
    <col min="10771" max="10771" width="14.7109375" style="4" customWidth="1"/>
    <col min="10772" max="10772" width="15.5703125" style="4" customWidth="1"/>
    <col min="10773" max="10986" width="9.140625" style="4"/>
    <col min="10987" max="10987" width="1.85546875" style="4" customWidth="1"/>
    <col min="10988" max="10988" width="4.42578125" style="4" customWidth="1"/>
    <col min="10989" max="10989" width="26" style="4" customWidth="1"/>
    <col min="10990" max="10990" width="6.7109375" style="4" customWidth="1"/>
    <col min="10991" max="10991" width="13.28515625" style="4" customWidth="1"/>
    <col min="10992" max="10992" width="12.5703125" style="4" customWidth="1"/>
    <col min="10993" max="10994" width="13.28515625" style="4" customWidth="1"/>
    <col min="10995" max="10995" width="11.85546875" style="4" customWidth="1"/>
    <col min="10996" max="10996" width="12.5703125" style="4" customWidth="1"/>
    <col min="10997" max="10997" width="12.140625" style="4" customWidth="1"/>
    <col min="10998" max="10998" width="13.85546875" style="4" customWidth="1"/>
    <col min="10999" max="10999" width="13.7109375" style="4" customWidth="1"/>
    <col min="11000" max="11001" width="11.7109375" style="4" customWidth="1"/>
    <col min="11002" max="11002" width="12.5703125" style="4" customWidth="1"/>
    <col min="11003" max="11003" width="13.5703125" style="4" customWidth="1"/>
    <col min="11004" max="11004" width="12.85546875" style="4" customWidth="1"/>
    <col min="11005" max="11005" width="14.42578125" style="4" customWidth="1"/>
    <col min="11006" max="11006" width="14" style="4" customWidth="1"/>
    <col min="11007" max="11007" width="15.42578125" style="4" customWidth="1"/>
    <col min="11008" max="11008" width="15.28515625" style="4" customWidth="1"/>
    <col min="11009" max="11009" width="15.5703125" style="4" customWidth="1"/>
    <col min="11010" max="11010" width="15.140625" style="4" customWidth="1"/>
    <col min="11011" max="11011" width="17" style="4" customWidth="1"/>
    <col min="11012" max="11012" width="15" style="4" customWidth="1"/>
    <col min="11013" max="11013" width="15.28515625" style="4" customWidth="1"/>
    <col min="11014" max="11014" width="13.42578125" style="4" customWidth="1"/>
    <col min="11015" max="11015" width="14.140625" style="4" customWidth="1"/>
    <col min="11016" max="11016" width="15.42578125" style="4" customWidth="1"/>
    <col min="11017" max="11017" width="15.5703125" style="4" customWidth="1"/>
    <col min="11018" max="11018" width="14.140625" style="4" customWidth="1"/>
    <col min="11019" max="11019" width="14.85546875" style="4" customWidth="1"/>
    <col min="11020" max="11020" width="15.28515625" style="4" customWidth="1"/>
    <col min="11021" max="11021" width="13.42578125" style="4" customWidth="1"/>
    <col min="11022" max="11022" width="15.5703125" style="4" customWidth="1"/>
    <col min="11023" max="11024" width="14.85546875" style="4" customWidth="1"/>
    <col min="11025" max="11025" width="15.5703125" style="4" customWidth="1"/>
    <col min="11026" max="11026" width="13.7109375" style="4" customWidth="1"/>
    <col min="11027" max="11027" width="14.7109375" style="4" customWidth="1"/>
    <col min="11028" max="11028" width="15.5703125" style="4" customWidth="1"/>
    <col min="11029" max="11242" width="9.140625" style="4"/>
    <col min="11243" max="11243" width="1.85546875" style="4" customWidth="1"/>
    <col min="11244" max="11244" width="4.42578125" style="4" customWidth="1"/>
    <col min="11245" max="11245" width="26" style="4" customWidth="1"/>
    <col min="11246" max="11246" width="6.7109375" style="4" customWidth="1"/>
    <col min="11247" max="11247" width="13.28515625" style="4" customWidth="1"/>
    <col min="11248" max="11248" width="12.5703125" style="4" customWidth="1"/>
    <col min="11249" max="11250" width="13.28515625" style="4" customWidth="1"/>
    <col min="11251" max="11251" width="11.85546875" style="4" customWidth="1"/>
    <col min="11252" max="11252" width="12.5703125" style="4" customWidth="1"/>
    <col min="11253" max="11253" width="12.140625" style="4" customWidth="1"/>
    <col min="11254" max="11254" width="13.85546875" style="4" customWidth="1"/>
    <col min="11255" max="11255" width="13.7109375" style="4" customWidth="1"/>
    <col min="11256" max="11257" width="11.7109375" style="4" customWidth="1"/>
    <col min="11258" max="11258" width="12.5703125" style="4" customWidth="1"/>
    <col min="11259" max="11259" width="13.5703125" style="4" customWidth="1"/>
    <col min="11260" max="11260" width="12.85546875" style="4" customWidth="1"/>
    <col min="11261" max="11261" width="14.42578125" style="4" customWidth="1"/>
    <col min="11262" max="11262" width="14" style="4" customWidth="1"/>
    <col min="11263" max="11263" width="15.42578125" style="4" customWidth="1"/>
    <col min="11264" max="11264" width="15.28515625" style="4" customWidth="1"/>
    <col min="11265" max="11265" width="15.5703125" style="4" customWidth="1"/>
    <col min="11266" max="11266" width="15.140625" style="4" customWidth="1"/>
    <col min="11267" max="11267" width="17" style="4" customWidth="1"/>
    <col min="11268" max="11268" width="15" style="4" customWidth="1"/>
    <col min="11269" max="11269" width="15.28515625" style="4" customWidth="1"/>
    <col min="11270" max="11270" width="13.42578125" style="4" customWidth="1"/>
    <col min="11271" max="11271" width="14.140625" style="4" customWidth="1"/>
    <col min="11272" max="11272" width="15.42578125" style="4" customWidth="1"/>
    <col min="11273" max="11273" width="15.5703125" style="4" customWidth="1"/>
    <col min="11274" max="11274" width="14.140625" style="4" customWidth="1"/>
    <col min="11275" max="11275" width="14.85546875" style="4" customWidth="1"/>
    <col min="11276" max="11276" width="15.28515625" style="4" customWidth="1"/>
    <col min="11277" max="11277" width="13.42578125" style="4" customWidth="1"/>
    <col min="11278" max="11278" width="15.5703125" style="4" customWidth="1"/>
    <col min="11279" max="11280" width="14.85546875" style="4" customWidth="1"/>
    <col min="11281" max="11281" width="15.5703125" style="4" customWidth="1"/>
    <col min="11282" max="11282" width="13.7109375" style="4" customWidth="1"/>
    <col min="11283" max="11283" width="14.7109375" style="4" customWidth="1"/>
    <col min="11284" max="11284" width="15.5703125" style="4" customWidth="1"/>
    <col min="11285" max="11498" width="9.140625" style="4"/>
    <col min="11499" max="11499" width="1.85546875" style="4" customWidth="1"/>
    <col min="11500" max="11500" width="4.42578125" style="4" customWidth="1"/>
    <col min="11501" max="11501" width="26" style="4" customWidth="1"/>
    <col min="11502" max="11502" width="6.7109375" style="4" customWidth="1"/>
    <col min="11503" max="11503" width="13.28515625" style="4" customWidth="1"/>
    <col min="11504" max="11504" width="12.5703125" style="4" customWidth="1"/>
    <col min="11505" max="11506" width="13.28515625" style="4" customWidth="1"/>
    <col min="11507" max="11507" width="11.85546875" style="4" customWidth="1"/>
    <col min="11508" max="11508" width="12.5703125" style="4" customWidth="1"/>
    <col min="11509" max="11509" width="12.140625" style="4" customWidth="1"/>
    <col min="11510" max="11510" width="13.85546875" style="4" customWidth="1"/>
    <col min="11511" max="11511" width="13.7109375" style="4" customWidth="1"/>
    <col min="11512" max="11513" width="11.7109375" style="4" customWidth="1"/>
    <col min="11514" max="11514" width="12.5703125" style="4" customWidth="1"/>
    <col min="11515" max="11515" width="13.5703125" style="4" customWidth="1"/>
    <col min="11516" max="11516" width="12.85546875" style="4" customWidth="1"/>
    <col min="11517" max="11517" width="14.42578125" style="4" customWidth="1"/>
    <col min="11518" max="11518" width="14" style="4" customWidth="1"/>
    <col min="11519" max="11519" width="15.42578125" style="4" customWidth="1"/>
    <col min="11520" max="11520" width="15.28515625" style="4" customWidth="1"/>
    <col min="11521" max="11521" width="15.5703125" style="4" customWidth="1"/>
    <col min="11522" max="11522" width="15.140625" style="4" customWidth="1"/>
    <col min="11523" max="11523" width="17" style="4" customWidth="1"/>
    <col min="11524" max="11524" width="15" style="4" customWidth="1"/>
    <col min="11525" max="11525" width="15.28515625" style="4" customWidth="1"/>
    <col min="11526" max="11526" width="13.42578125" style="4" customWidth="1"/>
    <col min="11527" max="11527" width="14.140625" style="4" customWidth="1"/>
    <col min="11528" max="11528" width="15.42578125" style="4" customWidth="1"/>
    <col min="11529" max="11529" width="15.5703125" style="4" customWidth="1"/>
    <col min="11530" max="11530" width="14.140625" style="4" customWidth="1"/>
    <col min="11531" max="11531" width="14.85546875" style="4" customWidth="1"/>
    <col min="11532" max="11532" width="15.28515625" style="4" customWidth="1"/>
    <col min="11533" max="11533" width="13.42578125" style="4" customWidth="1"/>
    <col min="11534" max="11534" width="15.5703125" style="4" customWidth="1"/>
    <col min="11535" max="11536" width="14.85546875" style="4" customWidth="1"/>
    <col min="11537" max="11537" width="15.5703125" style="4" customWidth="1"/>
    <col min="11538" max="11538" width="13.7109375" style="4" customWidth="1"/>
    <col min="11539" max="11539" width="14.7109375" style="4" customWidth="1"/>
    <col min="11540" max="11540" width="15.5703125" style="4" customWidth="1"/>
    <col min="11541" max="11754" width="9.140625" style="4"/>
    <col min="11755" max="11755" width="1.85546875" style="4" customWidth="1"/>
    <col min="11756" max="11756" width="4.42578125" style="4" customWidth="1"/>
    <col min="11757" max="11757" width="26" style="4" customWidth="1"/>
    <col min="11758" max="11758" width="6.7109375" style="4" customWidth="1"/>
    <col min="11759" max="11759" width="13.28515625" style="4" customWidth="1"/>
    <col min="11760" max="11760" width="12.5703125" style="4" customWidth="1"/>
    <col min="11761" max="11762" width="13.28515625" style="4" customWidth="1"/>
    <col min="11763" max="11763" width="11.85546875" style="4" customWidth="1"/>
    <col min="11764" max="11764" width="12.5703125" style="4" customWidth="1"/>
    <col min="11765" max="11765" width="12.140625" style="4" customWidth="1"/>
    <col min="11766" max="11766" width="13.85546875" style="4" customWidth="1"/>
    <col min="11767" max="11767" width="13.7109375" style="4" customWidth="1"/>
    <col min="11768" max="11769" width="11.7109375" style="4" customWidth="1"/>
    <col min="11770" max="11770" width="12.5703125" style="4" customWidth="1"/>
    <col min="11771" max="11771" width="13.5703125" style="4" customWidth="1"/>
    <col min="11772" max="11772" width="12.85546875" style="4" customWidth="1"/>
    <col min="11773" max="11773" width="14.42578125" style="4" customWidth="1"/>
    <col min="11774" max="11774" width="14" style="4" customWidth="1"/>
    <col min="11775" max="11775" width="15.42578125" style="4" customWidth="1"/>
    <col min="11776" max="11776" width="15.28515625" style="4" customWidth="1"/>
    <col min="11777" max="11777" width="15.5703125" style="4" customWidth="1"/>
    <col min="11778" max="11778" width="15.140625" style="4" customWidth="1"/>
    <col min="11779" max="11779" width="17" style="4" customWidth="1"/>
    <col min="11780" max="11780" width="15" style="4" customWidth="1"/>
    <col min="11781" max="11781" width="15.28515625" style="4" customWidth="1"/>
    <col min="11782" max="11782" width="13.42578125" style="4" customWidth="1"/>
    <col min="11783" max="11783" width="14.140625" style="4" customWidth="1"/>
    <col min="11784" max="11784" width="15.42578125" style="4" customWidth="1"/>
    <col min="11785" max="11785" width="15.5703125" style="4" customWidth="1"/>
    <col min="11786" max="11786" width="14.140625" style="4" customWidth="1"/>
    <col min="11787" max="11787" width="14.85546875" style="4" customWidth="1"/>
    <col min="11788" max="11788" width="15.28515625" style="4" customWidth="1"/>
    <col min="11789" max="11789" width="13.42578125" style="4" customWidth="1"/>
    <col min="11790" max="11790" width="15.5703125" style="4" customWidth="1"/>
    <col min="11791" max="11792" width="14.85546875" style="4" customWidth="1"/>
    <col min="11793" max="11793" width="15.5703125" style="4" customWidth="1"/>
    <col min="11794" max="11794" width="13.7109375" style="4" customWidth="1"/>
    <col min="11795" max="11795" width="14.7109375" style="4" customWidth="1"/>
    <col min="11796" max="11796" width="15.5703125" style="4" customWidth="1"/>
    <col min="11797" max="12010" width="9.140625" style="4"/>
    <col min="12011" max="12011" width="1.85546875" style="4" customWidth="1"/>
    <col min="12012" max="12012" width="4.42578125" style="4" customWidth="1"/>
    <col min="12013" max="12013" width="26" style="4" customWidth="1"/>
    <col min="12014" max="12014" width="6.7109375" style="4" customWidth="1"/>
    <col min="12015" max="12015" width="13.28515625" style="4" customWidth="1"/>
    <col min="12016" max="12016" width="12.5703125" style="4" customWidth="1"/>
    <col min="12017" max="12018" width="13.28515625" style="4" customWidth="1"/>
    <col min="12019" max="12019" width="11.85546875" style="4" customWidth="1"/>
    <col min="12020" max="12020" width="12.5703125" style="4" customWidth="1"/>
    <col min="12021" max="12021" width="12.140625" style="4" customWidth="1"/>
    <col min="12022" max="12022" width="13.85546875" style="4" customWidth="1"/>
    <col min="12023" max="12023" width="13.7109375" style="4" customWidth="1"/>
    <col min="12024" max="12025" width="11.7109375" style="4" customWidth="1"/>
    <col min="12026" max="12026" width="12.5703125" style="4" customWidth="1"/>
    <col min="12027" max="12027" width="13.5703125" style="4" customWidth="1"/>
    <col min="12028" max="12028" width="12.85546875" style="4" customWidth="1"/>
    <col min="12029" max="12029" width="14.42578125" style="4" customWidth="1"/>
    <col min="12030" max="12030" width="14" style="4" customWidth="1"/>
    <col min="12031" max="12031" width="15.42578125" style="4" customWidth="1"/>
    <col min="12032" max="12032" width="15.28515625" style="4" customWidth="1"/>
    <col min="12033" max="12033" width="15.5703125" style="4" customWidth="1"/>
    <col min="12034" max="12034" width="15.140625" style="4" customWidth="1"/>
    <col min="12035" max="12035" width="17" style="4" customWidth="1"/>
    <col min="12036" max="12036" width="15" style="4" customWidth="1"/>
    <col min="12037" max="12037" width="15.28515625" style="4" customWidth="1"/>
    <col min="12038" max="12038" width="13.42578125" style="4" customWidth="1"/>
    <col min="12039" max="12039" width="14.140625" style="4" customWidth="1"/>
    <col min="12040" max="12040" width="15.42578125" style="4" customWidth="1"/>
    <col min="12041" max="12041" width="15.5703125" style="4" customWidth="1"/>
    <col min="12042" max="12042" width="14.140625" style="4" customWidth="1"/>
    <col min="12043" max="12043" width="14.85546875" style="4" customWidth="1"/>
    <col min="12044" max="12044" width="15.28515625" style="4" customWidth="1"/>
    <col min="12045" max="12045" width="13.42578125" style="4" customWidth="1"/>
    <col min="12046" max="12046" width="15.5703125" style="4" customWidth="1"/>
    <col min="12047" max="12048" width="14.85546875" style="4" customWidth="1"/>
    <col min="12049" max="12049" width="15.5703125" style="4" customWidth="1"/>
    <col min="12050" max="12050" width="13.7109375" style="4" customWidth="1"/>
    <col min="12051" max="12051" width="14.7109375" style="4" customWidth="1"/>
    <col min="12052" max="12052" width="15.5703125" style="4" customWidth="1"/>
    <col min="12053" max="12266" width="9.140625" style="4"/>
    <col min="12267" max="12267" width="1.85546875" style="4" customWidth="1"/>
    <col min="12268" max="12268" width="4.42578125" style="4" customWidth="1"/>
    <col min="12269" max="12269" width="26" style="4" customWidth="1"/>
    <col min="12270" max="12270" width="6.7109375" style="4" customWidth="1"/>
    <col min="12271" max="12271" width="13.28515625" style="4" customWidth="1"/>
    <col min="12272" max="12272" width="12.5703125" style="4" customWidth="1"/>
    <col min="12273" max="12274" width="13.28515625" style="4" customWidth="1"/>
    <col min="12275" max="12275" width="11.85546875" style="4" customWidth="1"/>
    <col min="12276" max="12276" width="12.5703125" style="4" customWidth="1"/>
    <col min="12277" max="12277" width="12.140625" style="4" customWidth="1"/>
    <col min="12278" max="12278" width="13.85546875" style="4" customWidth="1"/>
    <col min="12279" max="12279" width="13.7109375" style="4" customWidth="1"/>
    <col min="12280" max="12281" width="11.7109375" style="4" customWidth="1"/>
    <col min="12282" max="12282" width="12.5703125" style="4" customWidth="1"/>
    <col min="12283" max="12283" width="13.5703125" style="4" customWidth="1"/>
    <col min="12284" max="12284" width="12.85546875" style="4" customWidth="1"/>
    <col min="12285" max="12285" width="14.42578125" style="4" customWidth="1"/>
    <col min="12286" max="12286" width="14" style="4" customWidth="1"/>
    <col min="12287" max="12287" width="15.42578125" style="4" customWidth="1"/>
    <col min="12288" max="12288" width="15.28515625" style="4" customWidth="1"/>
    <col min="12289" max="12289" width="15.5703125" style="4" customWidth="1"/>
    <col min="12290" max="12290" width="15.140625" style="4" customWidth="1"/>
    <col min="12291" max="12291" width="17" style="4" customWidth="1"/>
    <col min="12292" max="12292" width="15" style="4" customWidth="1"/>
    <col min="12293" max="12293" width="15.28515625" style="4" customWidth="1"/>
    <col min="12294" max="12294" width="13.42578125" style="4" customWidth="1"/>
    <col min="12295" max="12295" width="14.140625" style="4" customWidth="1"/>
    <col min="12296" max="12296" width="15.42578125" style="4" customWidth="1"/>
    <col min="12297" max="12297" width="15.5703125" style="4" customWidth="1"/>
    <col min="12298" max="12298" width="14.140625" style="4" customWidth="1"/>
    <col min="12299" max="12299" width="14.85546875" style="4" customWidth="1"/>
    <col min="12300" max="12300" width="15.28515625" style="4" customWidth="1"/>
    <col min="12301" max="12301" width="13.42578125" style="4" customWidth="1"/>
    <col min="12302" max="12302" width="15.5703125" style="4" customWidth="1"/>
    <col min="12303" max="12304" width="14.85546875" style="4" customWidth="1"/>
    <col min="12305" max="12305" width="15.5703125" style="4" customWidth="1"/>
    <col min="12306" max="12306" width="13.7109375" style="4" customWidth="1"/>
    <col min="12307" max="12307" width="14.7109375" style="4" customWidth="1"/>
    <col min="12308" max="12308" width="15.5703125" style="4" customWidth="1"/>
    <col min="12309" max="12522" width="9.140625" style="4"/>
    <col min="12523" max="12523" width="1.85546875" style="4" customWidth="1"/>
    <col min="12524" max="12524" width="4.42578125" style="4" customWidth="1"/>
    <col min="12525" max="12525" width="26" style="4" customWidth="1"/>
    <col min="12526" max="12526" width="6.7109375" style="4" customWidth="1"/>
    <col min="12527" max="12527" width="13.28515625" style="4" customWidth="1"/>
    <col min="12528" max="12528" width="12.5703125" style="4" customWidth="1"/>
    <col min="12529" max="12530" width="13.28515625" style="4" customWidth="1"/>
    <col min="12531" max="12531" width="11.85546875" style="4" customWidth="1"/>
    <col min="12532" max="12532" width="12.5703125" style="4" customWidth="1"/>
    <col min="12533" max="12533" width="12.140625" style="4" customWidth="1"/>
    <col min="12534" max="12534" width="13.85546875" style="4" customWidth="1"/>
    <col min="12535" max="12535" width="13.7109375" style="4" customWidth="1"/>
    <col min="12536" max="12537" width="11.7109375" style="4" customWidth="1"/>
    <col min="12538" max="12538" width="12.5703125" style="4" customWidth="1"/>
    <col min="12539" max="12539" width="13.5703125" style="4" customWidth="1"/>
    <col min="12540" max="12540" width="12.85546875" style="4" customWidth="1"/>
    <col min="12541" max="12541" width="14.42578125" style="4" customWidth="1"/>
    <col min="12542" max="12542" width="14" style="4" customWidth="1"/>
    <col min="12543" max="12543" width="15.42578125" style="4" customWidth="1"/>
    <col min="12544" max="12544" width="15.28515625" style="4" customWidth="1"/>
    <col min="12545" max="12545" width="15.5703125" style="4" customWidth="1"/>
    <col min="12546" max="12546" width="15.140625" style="4" customWidth="1"/>
    <col min="12547" max="12547" width="17" style="4" customWidth="1"/>
    <col min="12548" max="12548" width="15" style="4" customWidth="1"/>
    <col min="12549" max="12549" width="15.28515625" style="4" customWidth="1"/>
    <col min="12550" max="12550" width="13.42578125" style="4" customWidth="1"/>
    <col min="12551" max="12551" width="14.140625" style="4" customWidth="1"/>
    <col min="12552" max="12552" width="15.42578125" style="4" customWidth="1"/>
    <col min="12553" max="12553" width="15.5703125" style="4" customWidth="1"/>
    <col min="12554" max="12554" width="14.140625" style="4" customWidth="1"/>
    <col min="12555" max="12555" width="14.85546875" style="4" customWidth="1"/>
    <col min="12556" max="12556" width="15.28515625" style="4" customWidth="1"/>
    <col min="12557" max="12557" width="13.42578125" style="4" customWidth="1"/>
    <col min="12558" max="12558" width="15.5703125" style="4" customWidth="1"/>
    <col min="12559" max="12560" width="14.85546875" style="4" customWidth="1"/>
    <col min="12561" max="12561" width="15.5703125" style="4" customWidth="1"/>
    <col min="12562" max="12562" width="13.7109375" style="4" customWidth="1"/>
    <col min="12563" max="12563" width="14.7109375" style="4" customWidth="1"/>
    <col min="12564" max="12564" width="15.5703125" style="4" customWidth="1"/>
    <col min="12565" max="12778" width="9.140625" style="4"/>
    <col min="12779" max="12779" width="1.85546875" style="4" customWidth="1"/>
    <col min="12780" max="12780" width="4.42578125" style="4" customWidth="1"/>
    <col min="12781" max="12781" width="26" style="4" customWidth="1"/>
    <col min="12782" max="12782" width="6.7109375" style="4" customWidth="1"/>
    <col min="12783" max="12783" width="13.28515625" style="4" customWidth="1"/>
    <col min="12784" max="12784" width="12.5703125" style="4" customWidth="1"/>
    <col min="12785" max="12786" width="13.28515625" style="4" customWidth="1"/>
    <col min="12787" max="12787" width="11.85546875" style="4" customWidth="1"/>
    <col min="12788" max="12788" width="12.5703125" style="4" customWidth="1"/>
    <col min="12789" max="12789" width="12.140625" style="4" customWidth="1"/>
    <col min="12790" max="12790" width="13.85546875" style="4" customWidth="1"/>
    <col min="12791" max="12791" width="13.7109375" style="4" customWidth="1"/>
    <col min="12792" max="12793" width="11.7109375" style="4" customWidth="1"/>
    <col min="12794" max="12794" width="12.5703125" style="4" customWidth="1"/>
    <col min="12795" max="12795" width="13.5703125" style="4" customWidth="1"/>
    <col min="12796" max="12796" width="12.85546875" style="4" customWidth="1"/>
    <col min="12797" max="12797" width="14.42578125" style="4" customWidth="1"/>
    <col min="12798" max="12798" width="14" style="4" customWidth="1"/>
    <col min="12799" max="12799" width="15.42578125" style="4" customWidth="1"/>
    <col min="12800" max="12800" width="15.28515625" style="4" customWidth="1"/>
    <col min="12801" max="12801" width="15.5703125" style="4" customWidth="1"/>
    <col min="12802" max="12802" width="15.140625" style="4" customWidth="1"/>
    <col min="12803" max="12803" width="17" style="4" customWidth="1"/>
    <col min="12804" max="12804" width="15" style="4" customWidth="1"/>
    <col min="12805" max="12805" width="15.28515625" style="4" customWidth="1"/>
    <col min="12806" max="12806" width="13.42578125" style="4" customWidth="1"/>
    <col min="12807" max="12807" width="14.140625" style="4" customWidth="1"/>
    <col min="12808" max="12808" width="15.42578125" style="4" customWidth="1"/>
    <col min="12809" max="12809" width="15.5703125" style="4" customWidth="1"/>
    <col min="12810" max="12810" width="14.140625" style="4" customWidth="1"/>
    <col min="12811" max="12811" width="14.85546875" style="4" customWidth="1"/>
    <col min="12812" max="12812" width="15.28515625" style="4" customWidth="1"/>
    <col min="12813" max="12813" width="13.42578125" style="4" customWidth="1"/>
    <col min="12814" max="12814" width="15.5703125" style="4" customWidth="1"/>
    <col min="12815" max="12816" width="14.85546875" style="4" customWidth="1"/>
    <col min="12817" max="12817" width="15.5703125" style="4" customWidth="1"/>
    <col min="12818" max="12818" width="13.7109375" style="4" customWidth="1"/>
    <col min="12819" max="12819" width="14.7109375" style="4" customWidth="1"/>
    <col min="12820" max="12820" width="15.5703125" style="4" customWidth="1"/>
    <col min="12821" max="13034" width="9.140625" style="4"/>
    <col min="13035" max="13035" width="1.85546875" style="4" customWidth="1"/>
    <col min="13036" max="13036" width="4.42578125" style="4" customWidth="1"/>
    <col min="13037" max="13037" width="26" style="4" customWidth="1"/>
    <col min="13038" max="13038" width="6.7109375" style="4" customWidth="1"/>
    <col min="13039" max="13039" width="13.28515625" style="4" customWidth="1"/>
    <col min="13040" max="13040" width="12.5703125" style="4" customWidth="1"/>
    <col min="13041" max="13042" width="13.28515625" style="4" customWidth="1"/>
    <col min="13043" max="13043" width="11.85546875" style="4" customWidth="1"/>
    <col min="13044" max="13044" width="12.5703125" style="4" customWidth="1"/>
    <col min="13045" max="13045" width="12.140625" style="4" customWidth="1"/>
    <col min="13046" max="13046" width="13.85546875" style="4" customWidth="1"/>
    <col min="13047" max="13047" width="13.7109375" style="4" customWidth="1"/>
    <col min="13048" max="13049" width="11.7109375" style="4" customWidth="1"/>
    <col min="13050" max="13050" width="12.5703125" style="4" customWidth="1"/>
    <col min="13051" max="13051" width="13.5703125" style="4" customWidth="1"/>
    <col min="13052" max="13052" width="12.85546875" style="4" customWidth="1"/>
    <col min="13053" max="13053" width="14.42578125" style="4" customWidth="1"/>
    <col min="13054" max="13054" width="14" style="4" customWidth="1"/>
    <col min="13055" max="13055" width="15.42578125" style="4" customWidth="1"/>
    <col min="13056" max="13056" width="15.28515625" style="4" customWidth="1"/>
    <col min="13057" max="13057" width="15.5703125" style="4" customWidth="1"/>
    <col min="13058" max="13058" width="15.140625" style="4" customWidth="1"/>
    <col min="13059" max="13059" width="17" style="4" customWidth="1"/>
    <col min="13060" max="13060" width="15" style="4" customWidth="1"/>
    <col min="13061" max="13061" width="15.28515625" style="4" customWidth="1"/>
    <col min="13062" max="13062" width="13.42578125" style="4" customWidth="1"/>
    <col min="13063" max="13063" width="14.140625" style="4" customWidth="1"/>
    <col min="13064" max="13064" width="15.42578125" style="4" customWidth="1"/>
    <col min="13065" max="13065" width="15.5703125" style="4" customWidth="1"/>
    <col min="13066" max="13066" width="14.140625" style="4" customWidth="1"/>
    <col min="13067" max="13067" width="14.85546875" style="4" customWidth="1"/>
    <col min="13068" max="13068" width="15.28515625" style="4" customWidth="1"/>
    <col min="13069" max="13069" width="13.42578125" style="4" customWidth="1"/>
    <col min="13070" max="13070" width="15.5703125" style="4" customWidth="1"/>
    <col min="13071" max="13072" width="14.85546875" style="4" customWidth="1"/>
    <col min="13073" max="13073" width="15.5703125" style="4" customWidth="1"/>
    <col min="13074" max="13074" width="13.7109375" style="4" customWidth="1"/>
    <col min="13075" max="13075" width="14.7109375" style="4" customWidth="1"/>
    <col min="13076" max="13076" width="15.5703125" style="4" customWidth="1"/>
    <col min="13077" max="13290" width="9.140625" style="4"/>
    <col min="13291" max="13291" width="1.85546875" style="4" customWidth="1"/>
    <col min="13292" max="13292" width="4.42578125" style="4" customWidth="1"/>
    <col min="13293" max="13293" width="26" style="4" customWidth="1"/>
    <col min="13294" max="13294" width="6.7109375" style="4" customWidth="1"/>
    <col min="13295" max="13295" width="13.28515625" style="4" customWidth="1"/>
    <col min="13296" max="13296" width="12.5703125" style="4" customWidth="1"/>
    <col min="13297" max="13298" width="13.28515625" style="4" customWidth="1"/>
    <col min="13299" max="13299" width="11.85546875" style="4" customWidth="1"/>
    <col min="13300" max="13300" width="12.5703125" style="4" customWidth="1"/>
    <col min="13301" max="13301" width="12.140625" style="4" customWidth="1"/>
    <col min="13302" max="13302" width="13.85546875" style="4" customWidth="1"/>
    <col min="13303" max="13303" width="13.7109375" style="4" customWidth="1"/>
    <col min="13304" max="13305" width="11.7109375" style="4" customWidth="1"/>
    <col min="13306" max="13306" width="12.5703125" style="4" customWidth="1"/>
    <col min="13307" max="13307" width="13.5703125" style="4" customWidth="1"/>
    <col min="13308" max="13308" width="12.85546875" style="4" customWidth="1"/>
    <col min="13309" max="13309" width="14.42578125" style="4" customWidth="1"/>
    <col min="13310" max="13310" width="14" style="4" customWidth="1"/>
    <col min="13311" max="13311" width="15.42578125" style="4" customWidth="1"/>
    <col min="13312" max="13312" width="15.28515625" style="4" customWidth="1"/>
    <col min="13313" max="13313" width="15.5703125" style="4" customWidth="1"/>
    <col min="13314" max="13314" width="15.140625" style="4" customWidth="1"/>
    <col min="13315" max="13315" width="17" style="4" customWidth="1"/>
    <col min="13316" max="13316" width="15" style="4" customWidth="1"/>
    <col min="13317" max="13317" width="15.28515625" style="4" customWidth="1"/>
    <col min="13318" max="13318" width="13.42578125" style="4" customWidth="1"/>
    <col min="13319" max="13319" width="14.140625" style="4" customWidth="1"/>
    <col min="13320" max="13320" width="15.42578125" style="4" customWidth="1"/>
    <col min="13321" max="13321" width="15.5703125" style="4" customWidth="1"/>
    <col min="13322" max="13322" width="14.140625" style="4" customWidth="1"/>
    <col min="13323" max="13323" width="14.85546875" style="4" customWidth="1"/>
    <col min="13324" max="13324" width="15.28515625" style="4" customWidth="1"/>
    <col min="13325" max="13325" width="13.42578125" style="4" customWidth="1"/>
    <col min="13326" max="13326" width="15.5703125" style="4" customWidth="1"/>
    <col min="13327" max="13328" width="14.85546875" style="4" customWidth="1"/>
    <col min="13329" max="13329" width="15.5703125" style="4" customWidth="1"/>
    <col min="13330" max="13330" width="13.7109375" style="4" customWidth="1"/>
    <col min="13331" max="13331" width="14.7109375" style="4" customWidth="1"/>
    <col min="13332" max="13332" width="15.5703125" style="4" customWidth="1"/>
    <col min="13333" max="13546" width="9.140625" style="4"/>
    <col min="13547" max="13547" width="1.85546875" style="4" customWidth="1"/>
    <col min="13548" max="13548" width="4.42578125" style="4" customWidth="1"/>
    <col min="13549" max="13549" width="26" style="4" customWidth="1"/>
    <col min="13550" max="13550" width="6.7109375" style="4" customWidth="1"/>
    <col min="13551" max="13551" width="13.28515625" style="4" customWidth="1"/>
    <col min="13552" max="13552" width="12.5703125" style="4" customWidth="1"/>
    <col min="13553" max="13554" width="13.28515625" style="4" customWidth="1"/>
    <col min="13555" max="13555" width="11.85546875" style="4" customWidth="1"/>
    <col min="13556" max="13556" width="12.5703125" style="4" customWidth="1"/>
    <col min="13557" max="13557" width="12.140625" style="4" customWidth="1"/>
    <col min="13558" max="13558" width="13.85546875" style="4" customWidth="1"/>
    <col min="13559" max="13559" width="13.7109375" style="4" customWidth="1"/>
    <col min="13560" max="13561" width="11.7109375" style="4" customWidth="1"/>
    <col min="13562" max="13562" width="12.5703125" style="4" customWidth="1"/>
    <col min="13563" max="13563" width="13.5703125" style="4" customWidth="1"/>
    <col min="13564" max="13564" width="12.85546875" style="4" customWidth="1"/>
    <col min="13565" max="13565" width="14.42578125" style="4" customWidth="1"/>
    <col min="13566" max="13566" width="14" style="4" customWidth="1"/>
    <col min="13567" max="13567" width="15.42578125" style="4" customWidth="1"/>
    <col min="13568" max="13568" width="15.28515625" style="4" customWidth="1"/>
    <col min="13569" max="13569" width="15.5703125" style="4" customWidth="1"/>
    <col min="13570" max="13570" width="15.140625" style="4" customWidth="1"/>
    <col min="13571" max="13571" width="17" style="4" customWidth="1"/>
    <col min="13572" max="13572" width="15" style="4" customWidth="1"/>
    <col min="13573" max="13573" width="15.28515625" style="4" customWidth="1"/>
    <col min="13574" max="13574" width="13.42578125" style="4" customWidth="1"/>
    <col min="13575" max="13575" width="14.140625" style="4" customWidth="1"/>
    <col min="13576" max="13576" width="15.42578125" style="4" customWidth="1"/>
    <col min="13577" max="13577" width="15.5703125" style="4" customWidth="1"/>
    <col min="13578" max="13578" width="14.140625" style="4" customWidth="1"/>
    <col min="13579" max="13579" width="14.85546875" style="4" customWidth="1"/>
    <col min="13580" max="13580" width="15.28515625" style="4" customWidth="1"/>
    <col min="13581" max="13581" width="13.42578125" style="4" customWidth="1"/>
    <col min="13582" max="13582" width="15.5703125" style="4" customWidth="1"/>
    <col min="13583" max="13584" width="14.85546875" style="4" customWidth="1"/>
    <col min="13585" max="13585" width="15.5703125" style="4" customWidth="1"/>
    <col min="13586" max="13586" width="13.7109375" style="4" customWidth="1"/>
    <col min="13587" max="13587" width="14.7109375" style="4" customWidth="1"/>
    <col min="13588" max="13588" width="15.5703125" style="4" customWidth="1"/>
    <col min="13589" max="13802" width="9.140625" style="4"/>
    <col min="13803" max="13803" width="1.85546875" style="4" customWidth="1"/>
    <col min="13804" max="13804" width="4.42578125" style="4" customWidth="1"/>
    <col min="13805" max="13805" width="26" style="4" customWidth="1"/>
    <col min="13806" max="13806" width="6.7109375" style="4" customWidth="1"/>
    <col min="13807" max="13807" width="13.28515625" style="4" customWidth="1"/>
    <col min="13808" max="13808" width="12.5703125" style="4" customWidth="1"/>
    <col min="13809" max="13810" width="13.28515625" style="4" customWidth="1"/>
    <col min="13811" max="13811" width="11.85546875" style="4" customWidth="1"/>
    <col min="13812" max="13812" width="12.5703125" style="4" customWidth="1"/>
    <col min="13813" max="13813" width="12.140625" style="4" customWidth="1"/>
    <col min="13814" max="13814" width="13.85546875" style="4" customWidth="1"/>
    <col min="13815" max="13815" width="13.7109375" style="4" customWidth="1"/>
    <col min="13816" max="13817" width="11.7109375" style="4" customWidth="1"/>
    <col min="13818" max="13818" width="12.5703125" style="4" customWidth="1"/>
    <col min="13819" max="13819" width="13.5703125" style="4" customWidth="1"/>
    <col min="13820" max="13820" width="12.85546875" style="4" customWidth="1"/>
    <col min="13821" max="13821" width="14.42578125" style="4" customWidth="1"/>
    <col min="13822" max="13822" width="14" style="4" customWidth="1"/>
    <col min="13823" max="13823" width="15.42578125" style="4" customWidth="1"/>
    <col min="13824" max="13824" width="15.28515625" style="4" customWidth="1"/>
    <col min="13825" max="13825" width="15.5703125" style="4" customWidth="1"/>
    <col min="13826" max="13826" width="15.140625" style="4" customWidth="1"/>
    <col min="13827" max="13827" width="17" style="4" customWidth="1"/>
    <col min="13828" max="13828" width="15" style="4" customWidth="1"/>
    <col min="13829" max="13829" width="15.28515625" style="4" customWidth="1"/>
    <col min="13830" max="13830" width="13.42578125" style="4" customWidth="1"/>
    <col min="13831" max="13831" width="14.140625" style="4" customWidth="1"/>
    <col min="13832" max="13832" width="15.42578125" style="4" customWidth="1"/>
    <col min="13833" max="13833" width="15.5703125" style="4" customWidth="1"/>
    <col min="13834" max="13834" width="14.140625" style="4" customWidth="1"/>
    <col min="13835" max="13835" width="14.85546875" style="4" customWidth="1"/>
    <col min="13836" max="13836" width="15.28515625" style="4" customWidth="1"/>
    <col min="13837" max="13837" width="13.42578125" style="4" customWidth="1"/>
    <col min="13838" max="13838" width="15.5703125" style="4" customWidth="1"/>
    <col min="13839" max="13840" width="14.85546875" style="4" customWidth="1"/>
    <col min="13841" max="13841" width="15.5703125" style="4" customWidth="1"/>
    <col min="13842" max="13842" width="13.7109375" style="4" customWidth="1"/>
    <col min="13843" max="13843" width="14.7109375" style="4" customWidth="1"/>
    <col min="13844" max="13844" width="15.5703125" style="4" customWidth="1"/>
    <col min="13845" max="14058" width="9.140625" style="4"/>
    <col min="14059" max="14059" width="1.85546875" style="4" customWidth="1"/>
    <col min="14060" max="14060" width="4.42578125" style="4" customWidth="1"/>
    <col min="14061" max="14061" width="26" style="4" customWidth="1"/>
    <col min="14062" max="14062" width="6.7109375" style="4" customWidth="1"/>
    <col min="14063" max="14063" width="13.28515625" style="4" customWidth="1"/>
    <col min="14064" max="14064" width="12.5703125" style="4" customWidth="1"/>
    <col min="14065" max="14066" width="13.28515625" style="4" customWidth="1"/>
    <col min="14067" max="14067" width="11.85546875" style="4" customWidth="1"/>
    <col min="14068" max="14068" width="12.5703125" style="4" customWidth="1"/>
    <col min="14069" max="14069" width="12.140625" style="4" customWidth="1"/>
    <col min="14070" max="14070" width="13.85546875" style="4" customWidth="1"/>
    <col min="14071" max="14071" width="13.7109375" style="4" customWidth="1"/>
    <col min="14072" max="14073" width="11.7109375" style="4" customWidth="1"/>
    <col min="14074" max="14074" width="12.5703125" style="4" customWidth="1"/>
    <col min="14075" max="14075" width="13.5703125" style="4" customWidth="1"/>
    <col min="14076" max="14076" width="12.85546875" style="4" customWidth="1"/>
    <col min="14077" max="14077" width="14.42578125" style="4" customWidth="1"/>
    <col min="14078" max="14078" width="14" style="4" customWidth="1"/>
    <col min="14079" max="14079" width="15.42578125" style="4" customWidth="1"/>
    <col min="14080" max="14080" width="15.28515625" style="4" customWidth="1"/>
    <col min="14081" max="14081" width="15.5703125" style="4" customWidth="1"/>
    <col min="14082" max="14082" width="15.140625" style="4" customWidth="1"/>
    <col min="14083" max="14083" width="17" style="4" customWidth="1"/>
    <col min="14084" max="14084" width="15" style="4" customWidth="1"/>
    <col min="14085" max="14085" width="15.28515625" style="4" customWidth="1"/>
    <col min="14086" max="14086" width="13.42578125" style="4" customWidth="1"/>
    <col min="14087" max="14087" width="14.140625" style="4" customWidth="1"/>
    <col min="14088" max="14088" width="15.42578125" style="4" customWidth="1"/>
    <col min="14089" max="14089" width="15.5703125" style="4" customWidth="1"/>
    <col min="14090" max="14090" width="14.140625" style="4" customWidth="1"/>
    <col min="14091" max="14091" width="14.85546875" style="4" customWidth="1"/>
    <col min="14092" max="14092" width="15.28515625" style="4" customWidth="1"/>
    <col min="14093" max="14093" width="13.42578125" style="4" customWidth="1"/>
    <col min="14094" max="14094" width="15.5703125" style="4" customWidth="1"/>
    <col min="14095" max="14096" width="14.85546875" style="4" customWidth="1"/>
    <col min="14097" max="14097" width="15.5703125" style="4" customWidth="1"/>
    <col min="14098" max="14098" width="13.7109375" style="4" customWidth="1"/>
    <col min="14099" max="14099" width="14.7109375" style="4" customWidth="1"/>
    <col min="14100" max="14100" width="15.5703125" style="4" customWidth="1"/>
    <col min="14101" max="14314" width="9.140625" style="4"/>
    <col min="14315" max="14315" width="1.85546875" style="4" customWidth="1"/>
    <col min="14316" max="14316" width="4.42578125" style="4" customWidth="1"/>
    <col min="14317" max="14317" width="26" style="4" customWidth="1"/>
    <col min="14318" max="14318" width="6.7109375" style="4" customWidth="1"/>
    <col min="14319" max="14319" width="13.28515625" style="4" customWidth="1"/>
    <col min="14320" max="14320" width="12.5703125" style="4" customWidth="1"/>
    <col min="14321" max="14322" width="13.28515625" style="4" customWidth="1"/>
    <col min="14323" max="14323" width="11.85546875" style="4" customWidth="1"/>
    <col min="14324" max="14324" width="12.5703125" style="4" customWidth="1"/>
    <col min="14325" max="14325" width="12.140625" style="4" customWidth="1"/>
    <col min="14326" max="14326" width="13.85546875" style="4" customWidth="1"/>
    <col min="14327" max="14327" width="13.7109375" style="4" customWidth="1"/>
    <col min="14328" max="14329" width="11.7109375" style="4" customWidth="1"/>
    <col min="14330" max="14330" width="12.5703125" style="4" customWidth="1"/>
    <col min="14331" max="14331" width="13.5703125" style="4" customWidth="1"/>
    <col min="14332" max="14332" width="12.85546875" style="4" customWidth="1"/>
    <col min="14333" max="14333" width="14.42578125" style="4" customWidth="1"/>
    <col min="14334" max="14334" width="14" style="4" customWidth="1"/>
    <col min="14335" max="14335" width="15.42578125" style="4" customWidth="1"/>
    <col min="14336" max="14336" width="15.28515625" style="4" customWidth="1"/>
    <col min="14337" max="14337" width="15.5703125" style="4" customWidth="1"/>
    <col min="14338" max="14338" width="15.140625" style="4" customWidth="1"/>
    <col min="14339" max="14339" width="17" style="4" customWidth="1"/>
    <col min="14340" max="14340" width="15" style="4" customWidth="1"/>
    <col min="14341" max="14341" width="15.28515625" style="4" customWidth="1"/>
    <col min="14342" max="14342" width="13.42578125" style="4" customWidth="1"/>
    <col min="14343" max="14343" width="14.140625" style="4" customWidth="1"/>
    <col min="14344" max="14344" width="15.42578125" style="4" customWidth="1"/>
    <col min="14345" max="14345" width="15.5703125" style="4" customWidth="1"/>
    <col min="14346" max="14346" width="14.140625" style="4" customWidth="1"/>
    <col min="14347" max="14347" width="14.85546875" style="4" customWidth="1"/>
    <col min="14348" max="14348" width="15.28515625" style="4" customWidth="1"/>
    <col min="14349" max="14349" width="13.42578125" style="4" customWidth="1"/>
    <col min="14350" max="14350" width="15.5703125" style="4" customWidth="1"/>
    <col min="14351" max="14352" width="14.85546875" style="4" customWidth="1"/>
    <col min="14353" max="14353" width="15.5703125" style="4" customWidth="1"/>
    <col min="14354" max="14354" width="13.7109375" style="4" customWidth="1"/>
    <col min="14355" max="14355" width="14.7109375" style="4" customWidth="1"/>
    <col min="14356" max="14356" width="15.5703125" style="4" customWidth="1"/>
    <col min="14357" max="16384" width="9.140625" style="4"/>
  </cols>
  <sheetData>
    <row r="1" spans="1:19" ht="26.25" customHeight="1" thickBot="1">
      <c r="B1" s="152" t="s">
        <v>218</v>
      </c>
      <c r="C1" s="153" t="s">
        <v>219</v>
      </c>
      <c r="G1" s="333" t="s">
        <v>220</v>
      </c>
      <c r="Q1" s="38" t="s">
        <v>221</v>
      </c>
    </row>
    <row r="2" spans="1:19" ht="15.75" thickBot="1">
      <c r="B2"/>
      <c r="C2"/>
      <c r="G2" s="334"/>
      <c r="P2" s="96" t="s">
        <v>222</v>
      </c>
      <c r="Q2" s="91">
        <f>G24*$A18+G27*$A21+G30*$A24+G33*$A27+G35*$A29</f>
        <v>0</v>
      </c>
    </row>
    <row r="3" spans="1:19" ht="18.75">
      <c r="A3" s="5"/>
      <c r="B3" t="s">
        <v>223</v>
      </c>
      <c r="C3">
        <v>373</v>
      </c>
      <c r="D3" s="5"/>
      <c r="E3" s="6"/>
      <c r="F3" s="139" t="s">
        <v>224</v>
      </c>
      <c r="G3" s="144" t="e">
        <f>G108/G6</f>
        <v>#DIV/0!</v>
      </c>
      <c r="J3" s="129" t="e">
        <f>10601/G7</f>
        <v>#DIV/0!</v>
      </c>
      <c r="K3" s="129"/>
      <c r="L3" s="129"/>
      <c r="M3" s="129"/>
      <c r="N3" s="129"/>
      <c r="O3" s="38" t="e">
        <f>J3/G3</f>
        <v>#DIV/0!</v>
      </c>
      <c r="P3" s="97" t="s">
        <v>225</v>
      </c>
      <c r="Q3" s="92">
        <f>G24*$A18+G26*$A20+G27*$A21+G29*$A23+G30*$A24+G32*$A26+G33*$A27+G34*$A28+G35*$A29+G36*$A30+G38*$A32+G41*$A35+G42*$A36+G40*$A34+G39*$A33+G37*$A31</f>
        <v>0</v>
      </c>
    </row>
    <row r="4" spans="1:19" ht="21" customHeight="1">
      <c r="A4" s="7"/>
      <c r="B4" t="s">
        <v>226</v>
      </c>
      <c r="C4">
        <v>7993.77</v>
      </c>
      <c r="D4" s="7"/>
      <c r="E4" s="8"/>
      <c r="F4" s="140" t="s">
        <v>227</v>
      </c>
      <c r="G4" s="142">
        <f>G5*12/1840</f>
        <v>4.2586956521739134</v>
      </c>
      <c r="H4" s="39"/>
      <c r="O4" s="94"/>
      <c r="P4" s="97" t="s">
        <v>228</v>
      </c>
      <c r="Q4" s="92">
        <f>G24*$A18+G26*$A20+G27*$A21+G29*$A23+G30*$A24+G32*$A26+G33*$A27+G34*$A28+G35*$A29+G36*$A30</f>
        <v>0</v>
      </c>
    </row>
    <row r="5" spans="1:19" ht="27" thickBot="1">
      <c r="A5" s="9"/>
      <c r="B5" t="s">
        <v>229</v>
      </c>
      <c r="C5"/>
      <c r="D5" s="9"/>
      <c r="E5" s="68"/>
      <c r="F5" s="68" t="s">
        <v>230</v>
      </c>
      <c r="G5" s="143">
        <v>653</v>
      </c>
      <c r="H5" s="39"/>
      <c r="I5" s="10" t="s">
        <v>231</v>
      </c>
      <c r="J5" s="128"/>
      <c r="K5" s="128"/>
      <c r="L5" s="128"/>
      <c r="M5" s="128"/>
      <c r="N5" s="128"/>
      <c r="O5" s="99"/>
      <c r="P5" s="98" t="s">
        <v>232</v>
      </c>
      <c r="Q5" s="93">
        <f>G24*$A18+G26*$A20+G27*$A21+G29*$A23+G30*$A24+G32*$A26+G33*$A27+G34*$A28+G35*$A29+G36*$A30+G41*$A35+$A33*G39</f>
        <v>0</v>
      </c>
      <c r="R5" s="43"/>
    </row>
    <row r="6" spans="1:19" ht="15" customHeight="1">
      <c r="A6" s="9"/>
      <c r="B6" t="s">
        <v>233</v>
      </c>
      <c r="C6" s="154">
        <v>41</v>
      </c>
      <c r="D6" s="9"/>
      <c r="E6" s="340" t="s">
        <v>234</v>
      </c>
      <c r="F6" s="74" t="s">
        <v>235</v>
      </c>
      <c r="G6" s="141">
        <f>'Saimniecības dati'!D42</f>
        <v>0</v>
      </c>
      <c r="J6" s="9"/>
      <c r="K6" s="9"/>
      <c r="L6" s="9"/>
      <c r="M6" s="9"/>
      <c r="N6" s="9"/>
    </row>
    <row r="7" spans="1:19" ht="15" customHeight="1">
      <c r="B7" t="s">
        <v>236</v>
      </c>
      <c r="C7"/>
      <c r="E7" s="341"/>
      <c r="F7" s="62" t="s">
        <v>237</v>
      </c>
      <c r="G7" s="75">
        <f>'Saimniecības dati'!D43</f>
        <v>0</v>
      </c>
    </row>
    <row r="8" spans="1:19" ht="15" customHeight="1">
      <c r="B8" t="s">
        <v>238</v>
      </c>
      <c r="C8" s="154">
        <v>34605.589999999997</v>
      </c>
      <c r="E8" s="341"/>
      <c r="F8" s="60" t="s">
        <v>239</v>
      </c>
      <c r="G8" s="126">
        <f>SUM(G9:G10)</f>
        <v>0</v>
      </c>
      <c r="H8" s="45"/>
      <c r="I8" s="11" t="s">
        <v>240</v>
      </c>
      <c r="S8" s="4">
        <f>G8*1840</f>
        <v>0</v>
      </c>
    </row>
    <row r="9" spans="1:19" ht="15" customHeight="1">
      <c r="A9" s="9"/>
      <c r="B9" t="s">
        <v>241</v>
      </c>
      <c r="C9" s="154">
        <v>0.62</v>
      </c>
      <c r="D9" s="9"/>
      <c r="E9" s="341"/>
      <c r="F9" s="60" t="s">
        <v>242</v>
      </c>
      <c r="G9" s="126">
        <f>G6/1840</f>
        <v>0</v>
      </c>
      <c r="H9" s="45"/>
      <c r="I9" s="11"/>
      <c r="J9" s="9"/>
      <c r="K9" s="9"/>
      <c r="L9" s="9"/>
      <c r="M9" s="9"/>
      <c r="N9" s="9"/>
      <c r="O9" s="171"/>
      <c r="P9" s="38"/>
      <c r="R9" s="178"/>
      <c r="S9" s="4">
        <f t="shared" ref="S9" si="0">G9*1840</f>
        <v>0</v>
      </c>
    </row>
    <row r="10" spans="1:19" ht="15" customHeight="1">
      <c r="A10" s="9"/>
      <c r="B10" t="s">
        <v>243</v>
      </c>
      <c r="C10" s="154">
        <v>0.61</v>
      </c>
      <c r="D10" s="9"/>
      <c r="E10" s="341"/>
      <c r="F10" s="60" t="s">
        <v>244</v>
      </c>
      <c r="G10" s="76">
        <f>G7/1840</f>
        <v>0</v>
      </c>
      <c r="H10" s="40"/>
      <c r="I10" s="11"/>
      <c r="J10" s="9"/>
      <c r="K10" s="9"/>
      <c r="L10" s="9"/>
      <c r="M10" s="9"/>
      <c r="N10" s="9"/>
      <c r="S10" s="4">
        <f>G10*1840</f>
        <v>0</v>
      </c>
    </row>
    <row r="11" spans="1:19" ht="15" customHeight="1">
      <c r="A11" s="9"/>
      <c r="B11" t="s">
        <v>245</v>
      </c>
      <c r="C11" s="154">
        <v>1151.26</v>
      </c>
      <c r="D11" s="9"/>
      <c r="E11" s="341"/>
      <c r="F11" s="62" t="s">
        <v>246</v>
      </c>
      <c r="G11" s="130">
        <f>G12*G7</f>
        <v>0</v>
      </c>
      <c r="J11" s="127" t="s">
        <v>247</v>
      </c>
      <c r="K11" s="127"/>
      <c r="L11" s="127"/>
      <c r="M11" s="127"/>
      <c r="N11" s="127"/>
    </row>
    <row r="12" spans="1:19" ht="15" customHeight="1" thickBot="1">
      <c r="A12" s="9"/>
      <c r="B12" t="s">
        <v>248</v>
      </c>
      <c r="C12" s="154">
        <v>1.5</v>
      </c>
      <c r="D12" s="9"/>
      <c r="E12" s="342"/>
      <c r="F12" s="77" t="s">
        <v>249</v>
      </c>
      <c r="G12" s="131">
        <f>IFERROR(G3,G4)</f>
        <v>4.2586956521739134</v>
      </c>
      <c r="H12" s="40"/>
      <c r="I12" s="11"/>
      <c r="J12" s="127"/>
      <c r="K12" s="127"/>
      <c r="L12" s="127"/>
      <c r="M12" s="127"/>
      <c r="N12" s="127"/>
      <c r="O12" s="95"/>
    </row>
    <row r="13" spans="1:19" ht="15" customHeight="1">
      <c r="A13" s="9"/>
      <c r="B13" t="s">
        <v>243</v>
      </c>
      <c r="C13" s="154">
        <v>1.5</v>
      </c>
      <c r="D13" s="9"/>
      <c r="E13" s="343" t="s">
        <v>250</v>
      </c>
      <c r="F13" s="59" t="s">
        <v>251</v>
      </c>
      <c r="G13" s="147">
        <f>G14+G18+G22</f>
        <v>10</v>
      </c>
      <c r="H13" s="41"/>
      <c r="I13" s="12" t="s">
        <v>14</v>
      </c>
    </row>
    <row r="14" spans="1:19" ht="15" customHeight="1">
      <c r="A14" s="9"/>
      <c r="B14" t="s">
        <v>245</v>
      </c>
      <c r="C14" s="154">
        <v>3014.46</v>
      </c>
      <c r="D14" s="9"/>
      <c r="E14" s="344"/>
      <c r="F14" s="59" t="s">
        <v>252</v>
      </c>
      <c r="G14" s="147">
        <f>'Saimniecības dati'!D13</f>
        <v>10</v>
      </c>
      <c r="H14" s="41"/>
      <c r="I14" s="12" t="s">
        <v>14</v>
      </c>
    </row>
    <row r="15" spans="1:19" ht="15" customHeight="1">
      <c r="A15" s="9"/>
      <c r="B15" t="s">
        <v>253</v>
      </c>
      <c r="C15" s="154">
        <v>31.44</v>
      </c>
      <c r="D15" s="9"/>
      <c r="E15" s="344"/>
      <c r="F15" s="65" t="s">
        <v>254</v>
      </c>
      <c r="G15" s="76"/>
      <c r="H15" s="40"/>
      <c r="I15" s="12" t="s">
        <v>14</v>
      </c>
      <c r="J15" s="132"/>
    </row>
    <row r="16" spans="1:19" ht="15" customHeight="1" thickBot="1">
      <c r="A16" s="9"/>
      <c r="B16" t="s">
        <v>255</v>
      </c>
      <c r="C16" s="154">
        <v>21.09</v>
      </c>
      <c r="D16" s="9"/>
      <c r="E16" s="344"/>
      <c r="F16" s="65" t="s">
        <v>256</v>
      </c>
      <c r="G16" s="76"/>
      <c r="H16" s="40"/>
      <c r="I16" s="12" t="s">
        <v>14</v>
      </c>
      <c r="J16" s="132"/>
    </row>
    <row r="17" spans="1:19" ht="15" customHeight="1" thickBot="1">
      <c r="A17" s="13" t="s">
        <v>257</v>
      </c>
      <c r="B17" t="s">
        <v>258</v>
      </c>
      <c r="C17" s="154">
        <v>0.83</v>
      </c>
      <c r="D17" s="13"/>
      <c r="E17" s="344"/>
      <c r="F17" s="65" t="s">
        <v>259</v>
      </c>
      <c r="G17" s="76"/>
      <c r="H17" s="40"/>
      <c r="I17" s="14" t="s">
        <v>260</v>
      </c>
      <c r="J17" s="132"/>
      <c r="O17" s="325" t="s">
        <v>261</v>
      </c>
      <c r="P17" s="326"/>
      <c r="Q17" s="327"/>
    </row>
    <row r="18" spans="1:19" ht="15" customHeight="1">
      <c r="A18" s="15">
        <v>1</v>
      </c>
      <c r="B18" s="155" t="s">
        <v>262</v>
      </c>
      <c r="C18" s="154">
        <v>51.7</v>
      </c>
      <c r="D18" s="15"/>
      <c r="E18" s="344"/>
      <c r="F18" s="59" t="s">
        <v>263</v>
      </c>
      <c r="G18" s="147">
        <f>'Saimniecības dati'!D14</f>
        <v>0</v>
      </c>
      <c r="H18" s="40"/>
      <c r="I18" s="12" t="s">
        <v>20</v>
      </c>
      <c r="O18" s="100" t="s">
        <v>264</v>
      </c>
      <c r="P18" s="164" t="s">
        <v>265</v>
      </c>
      <c r="Q18" s="146">
        <f>IFERROR(G14/(G14+G18),0)</f>
        <v>1</v>
      </c>
      <c r="R18" s="298">
        <f>AA49/AA48</f>
        <v>0.79588263023491879</v>
      </c>
      <c r="S18" s="38" t="s">
        <v>266</v>
      </c>
    </row>
    <row r="19" spans="1:19" ht="15" customHeight="1">
      <c r="A19" s="15"/>
      <c r="B19" t="s">
        <v>267</v>
      </c>
      <c r="C19" s="154">
        <v>2.5299999999999998</v>
      </c>
      <c r="D19" s="15"/>
      <c r="E19" s="344"/>
      <c r="F19" s="65" t="s">
        <v>254</v>
      </c>
      <c r="G19" s="76"/>
      <c r="H19" s="40"/>
      <c r="I19" s="12" t="s">
        <v>20</v>
      </c>
      <c r="J19" s="9"/>
      <c r="K19" s="9"/>
      <c r="L19" s="9"/>
      <c r="M19" s="9"/>
      <c r="N19" s="9"/>
      <c r="O19" s="101" t="s">
        <v>268</v>
      </c>
      <c r="P19" s="58" t="s">
        <v>269</v>
      </c>
      <c r="Q19" s="102">
        <f>IFERROR(Q2/Q3,0)</f>
        <v>0</v>
      </c>
      <c r="R19" s="145"/>
    </row>
    <row r="20" spans="1:19" ht="15" customHeight="1">
      <c r="A20" s="15">
        <v>0.4</v>
      </c>
      <c r="B20" t="s">
        <v>270</v>
      </c>
      <c r="C20" s="154">
        <v>0.32</v>
      </c>
      <c r="D20" s="15"/>
      <c r="E20" s="344"/>
      <c r="F20" s="65" t="s">
        <v>256</v>
      </c>
      <c r="G20" s="76"/>
      <c r="H20" s="40"/>
      <c r="I20" s="12" t="s">
        <v>20</v>
      </c>
      <c r="J20" s="9"/>
      <c r="K20" s="9"/>
      <c r="L20" s="9"/>
      <c r="M20" s="9"/>
      <c r="N20" s="9"/>
      <c r="O20" s="101" t="s">
        <v>271</v>
      </c>
      <c r="P20" s="58" t="s">
        <v>272</v>
      </c>
      <c r="Q20" s="102">
        <f>IFERROR(Q2/Q4,0)</f>
        <v>0</v>
      </c>
    </row>
    <row r="21" spans="1:19" ht="15" customHeight="1">
      <c r="A21" s="15">
        <v>0.4</v>
      </c>
      <c r="B21" t="s">
        <v>273</v>
      </c>
      <c r="C21" s="154">
        <v>2.2000000000000002</v>
      </c>
      <c r="D21" s="15"/>
      <c r="E21" s="344"/>
      <c r="F21" s="65" t="s">
        <v>259</v>
      </c>
      <c r="G21" s="76"/>
      <c r="H21" s="40"/>
      <c r="I21" s="12" t="s">
        <v>20</v>
      </c>
      <c r="J21" s="9"/>
      <c r="K21" s="9"/>
      <c r="L21" s="9"/>
      <c r="M21" s="9"/>
      <c r="N21" s="9"/>
      <c r="O21" s="133"/>
      <c r="P21" s="134" t="s">
        <v>274</v>
      </c>
      <c r="Q21" s="135">
        <f>IFERROR(Q2/Q5,0)</f>
        <v>0</v>
      </c>
      <c r="R21" s="132"/>
    </row>
    <row r="22" spans="1:19" ht="15" customHeight="1" thickBot="1">
      <c r="A22" s="15"/>
      <c r="B22" t="s">
        <v>275</v>
      </c>
      <c r="C22" s="154">
        <v>2.16</v>
      </c>
      <c r="D22" s="15"/>
      <c r="E22" s="345"/>
      <c r="F22" s="59" t="s">
        <v>276</v>
      </c>
      <c r="G22" s="147">
        <f>'Saimniecības dati'!D15</f>
        <v>0</v>
      </c>
      <c r="H22" s="40"/>
      <c r="I22" s="12" t="s">
        <v>20</v>
      </c>
      <c r="J22" s="9"/>
      <c r="K22" s="9"/>
      <c r="L22" s="9"/>
      <c r="M22" s="9"/>
      <c r="N22" s="9"/>
      <c r="O22" s="101" t="s">
        <v>277</v>
      </c>
      <c r="P22" s="58" t="s">
        <v>278</v>
      </c>
      <c r="Q22" s="102">
        <f>1-'Saimniecības dati'!D47/100</f>
        <v>0</v>
      </c>
    </row>
    <row r="23" spans="1:19" ht="15" customHeight="1" thickBot="1">
      <c r="A23" s="15">
        <v>0.7</v>
      </c>
      <c r="B23" t="s">
        <v>279</v>
      </c>
      <c r="C23" s="154">
        <v>0.34</v>
      </c>
      <c r="D23" s="15"/>
      <c r="E23" s="61"/>
      <c r="F23" s="71" t="s">
        <v>280</v>
      </c>
      <c r="G23" s="37">
        <f>IFERROR(Q136/G24/1000,0)</f>
        <v>0</v>
      </c>
      <c r="H23" s="40"/>
      <c r="I23" s="12" t="s">
        <v>20</v>
      </c>
      <c r="J23" s="9"/>
      <c r="K23" s="9"/>
      <c r="L23" s="9"/>
      <c r="M23" s="9"/>
      <c r="N23" s="9"/>
      <c r="O23" s="101" t="s">
        <v>281</v>
      </c>
      <c r="P23" s="58" t="s">
        <v>282</v>
      </c>
      <c r="Q23" s="102">
        <f>'Saimniecības dati'!D46/100</f>
        <v>1</v>
      </c>
    </row>
    <row r="24" spans="1:19" ht="15" customHeight="1">
      <c r="A24" s="15">
        <v>0.7</v>
      </c>
      <c r="B24" t="s">
        <v>283</v>
      </c>
      <c r="C24" s="154">
        <v>0.62</v>
      </c>
      <c r="D24" s="15"/>
      <c r="E24" s="335" t="s">
        <v>284</v>
      </c>
      <c r="F24" s="79" t="s">
        <v>19</v>
      </c>
      <c r="G24" s="80">
        <f>'Saimniecības dati'!D19</f>
        <v>0</v>
      </c>
      <c r="H24" s="40"/>
      <c r="I24" s="12" t="s">
        <v>20</v>
      </c>
      <c r="J24" s="9"/>
      <c r="K24" s="9"/>
      <c r="L24" s="9"/>
      <c r="M24" s="9"/>
      <c r="N24" s="9"/>
      <c r="O24" s="101" t="s">
        <v>285</v>
      </c>
      <c r="P24" s="58" t="s">
        <v>286</v>
      </c>
      <c r="Q24" s="102">
        <f>IFERROR(Q42/Q49,0)</f>
        <v>0</v>
      </c>
    </row>
    <row r="25" spans="1:19" ht="15" customHeight="1">
      <c r="A25" s="15"/>
      <c r="B25" t="s">
        <v>287</v>
      </c>
      <c r="C25" s="154">
        <v>0.04</v>
      </c>
      <c r="D25" s="15"/>
      <c r="E25" s="336"/>
      <c r="F25" s="60" t="s">
        <v>288</v>
      </c>
      <c r="G25" s="81">
        <f>G26+G27</f>
        <v>0</v>
      </c>
      <c r="H25" s="40"/>
      <c r="I25" s="12" t="s">
        <v>20</v>
      </c>
      <c r="J25" s="9"/>
      <c r="K25" s="9"/>
      <c r="L25" s="9"/>
      <c r="M25" s="9"/>
      <c r="N25" s="9"/>
      <c r="O25" s="171" t="s">
        <v>289</v>
      </c>
      <c r="P25" s="38" t="s">
        <v>290</v>
      </c>
      <c r="Q25" s="174">
        <f>IFERROR(J50/G47,0)</f>
        <v>0</v>
      </c>
    </row>
    <row r="26" spans="1:19" ht="15" customHeight="1">
      <c r="A26" s="15">
        <v>1</v>
      </c>
      <c r="B26" t="s">
        <v>291</v>
      </c>
      <c r="C26" s="154">
        <v>0.31</v>
      </c>
      <c r="D26" s="15"/>
      <c r="E26" s="336"/>
      <c r="F26" s="63" t="s">
        <v>292</v>
      </c>
      <c r="G26" s="76">
        <f>'Saimniecības dati'!D21</f>
        <v>0</v>
      </c>
      <c r="H26" s="40"/>
      <c r="I26" s="12" t="s">
        <v>20</v>
      </c>
      <c r="J26" s="9"/>
      <c r="K26" s="9"/>
      <c r="L26" s="9"/>
      <c r="M26" s="9"/>
      <c r="N26" s="9"/>
      <c r="O26" s="171" t="s">
        <v>293</v>
      </c>
      <c r="P26" s="38" t="s">
        <v>294</v>
      </c>
      <c r="Q26" s="174">
        <f>IFERROR(1+K50/(G49-K50-L51),0)</f>
        <v>0</v>
      </c>
    </row>
    <row r="27" spans="1:19" ht="15" customHeight="1">
      <c r="A27" s="15">
        <v>0.8</v>
      </c>
      <c r="B27" t="s">
        <v>295</v>
      </c>
      <c r="C27" s="154">
        <v>0.28000000000000003</v>
      </c>
      <c r="D27" s="15"/>
      <c r="E27" s="336"/>
      <c r="F27" s="64" t="s">
        <v>296</v>
      </c>
      <c r="G27" s="76">
        <f>'Saimniecības dati'!D22</f>
        <v>0</v>
      </c>
      <c r="H27" s="40"/>
      <c r="I27" s="12" t="s">
        <v>20</v>
      </c>
      <c r="O27" s="171" t="s">
        <v>297</v>
      </c>
      <c r="P27" s="38" t="s">
        <v>298</v>
      </c>
      <c r="Q27" s="174">
        <f>IFERROR(1+K48/G49,0)</f>
        <v>0</v>
      </c>
    </row>
    <row r="28" spans="1:19" ht="15" customHeight="1">
      <c r="A28" s="15">
        <v>0.8</v>
      </c>
      <c r="B28" t="s">
        <v>299</v>
      </c>
      <c r="C28" s="154">
        <v>0.05</v>
      </c>
      <c r="D28" s="15"/>
      <c r="E28" s="336"/>
      <c r="F28" s="60" t="s">
        <v>300</v>
      </c>
      <c r="G28" s="81">
        <f>G29+G30</f>
        <v>0</v>
      </c>
      <c r="H28" s="40"/>
      <c r="I28" s="12" t="s">
        <v>20</v>
      </c>
      <c r="O28" s="101" t="s">
        <v>301</v>
      </c>
      <c r="P28" s="58" t="s">
        <v>302</v>
      </c>
      <c r="Q28" s="102">
        <f>Q25*Q26*Q27</f>
        <v>0</v>
      </c>
    </row>
    <row r="29" spans="1:19" ht="15" customHeight="1" thickBot="1">
      <c r="A29" s="15">
        <v>1</v>
      </c>
      <c r="B29" t="s">
        <v>303</v>
      </c>
      <c r="C29" s="154">
        <v>0.05</v>
      </c>
      <c r="D29" s="15"/>
      <c r="E29" s="336"/>
      <c r="F29" s="64" t="s">
        <v>304</v>
      </c>
      <c r="G29" s="76">
        <f>'Saimniecības dati'!D24</f>
        <v>0</v>
      </c>
      <c r="H29" s="40"/>
      <c r="I29" s="12" t="s">
        <v>20</v>
      </c>
      <c r="J29" s="9"/>
      <c r="K29" s="9"/>
      <c r="L29" s="9"/>
      <c r="M29" s="9"/>
      <c r="N29" s="9"/>
      <c r="O29" s="136"/>
      <c r="P29" s="137" t="s">
        <v>305</v>
      </c>
      <c r="Q29" s="138">
        <f>IFERROR(J50/G50,0)</f>
        <v>0</v>
      </c>
      <c r="R29" s="132"/>
    </row>
    <row r="30" spans="1:19" ht="15" customHeight="1">
      <c r="A30" s="15">
        <v>1</v>
      </c>
      <c r="B30" t="s">
        <v>306</v>
      </c>
      <c r="C30" s="154">
        <v>22.82</v>
      </c>
      <c r="D30" s="15"/>
      <c r="E30" s="336"/>
      <c r="F30" s="64" t="s">
        <v>307</v>
      </c>
      <c r="G30" s="76">
        <f>'Saimniecības dati'!D25</f>
        <v>0</v>
      </c>
      <c r="H30" s="40"/>
      <c r="I30" s="12" t="s">
        <v>20</v>
      </c>
      <c r="J30" s="9"/>
      <c r="K30" s="9"/>
      <c r="L30" s="9"/>
      <c r="M30" s="9"/>
      <c r="N30" s="9"/>
      <c r="O30" s="101" t="s">
        <v>308</v>
      </c>
      <c r="P30" s="58" t="s">
        <v>309</v>
      </c>
      <c r="Q30" s="102">
        <f>IFERROR(Q53/Q52,0)</f>
        <v>0</v>
      </c>
      <c r="R30" s="167"/>
    </row>
    <row r="31" spans="1:19" ht="15" customHeight="1">
      <c r="A31" s="16">
        <v>0.3</v>
      </c>
      <c r="B31" t="s">
        <v>310</v>
      </c>
      <c r="C31" s="154">
        <v>0.08</v>
      </c>
      <c r="D31" s="16"/>
      <c r="E31" s="336"/>
      <c r="F31" s="60" t="s">
        <v>311</v>
      </c>
      <c r="G31" s="81">
        <f>G32+G33+G34+G35+G36</f>
        <v>0</v>
      </c>
      <c r="H31" s="40"/>
      <c r="I31" s="12" t="s">
        <v>20</v>
      </c>
      <c r="J31" s="9"/>
      <c r="K31" s="9"/>
      <c r="L31" s="9"/>
      <c r="M31" s="9"/>
      <c r="N31" s="9"/>
      <c r="O31" s="101" t="s">
        <v>312</v>
      </c>
      <c r="P31" s="58" t="s">
        <v>313</v>
      </c>
      <c r="Q31" s="102">
        <f>IFERROR(Q28/Q24,0)</f>
        <v>0</v>
      </c>
      <c r="R31" s="38"/>
    </row>
    <row r="32" spans="1:19" ht="15" customHeight="1">
      <c r="A32" s="15">
        <v>2.7E-2</v>
      </c>
      <c r="B32" t="s">
        <v>314</v>
      </c>
      <c r="C32" s="154">
        <v>18.57</v>
      </c>
      <c r="D32" s="15"/>
      <c r="E32" s="336"/>
      <c r="F32" s="64" t="s">
        <v>315</v>
      </c>
      <c r="G32" s="76">
        <f>'Saimniecības dati'!D27</f>
        <v>0</v>
      </c>
      <c r="H32" s="40"/>
      <c r="I32" s="12" t="s">
        <v>20</v>
      </c>
      <c r="J32" s="9"/>
      <c r="K32" s="9"/>
      <c r="L32" s="9"/>
      <c r="M32" s="9"/>
      <c r="N32" s="9"/>
      <c r="O32" s="101" t="s">
        <v>316</v>
      </c>
      <c r="P32" s="58" t="s">
        <v>317</v>
      </c>
      <c r="Q32" s="102">
        <f>IFERROR(Q40/(Q39+Q40),)</f>
        <v>0</v>
      </c>
    </row>
    <row r="33" spans="1:27" ht="15" customHeight="1">
      <c r="A33" s="15">
        <v>0.1</v>
      </c>
      <c r="B33" t="s">
        <v>318</v>
      </c>
      <c r="C33" s="154">
        <v>0.73</v>
      </c>
      <c r="D33" s="15"/>
      <c r="E33" s="336"/>
      <c r="F33" s="64" t="s">
        <v>319</v>
      </c>
      <c r="G33" s="76">
        <f>'Saimniecības dati'!D28</f>
        <v>0</v>
      </c>
      <c r="H33" s="40"/>
      <c r="I33" s="12" t="s">
        <v>20</v>
      </c>
      <c r="J33" s="9"/>
      <c r="K33" s="9"/>
      <c r="L33" s="9"/>
      <c r="M33" s="9"/>
      <c r="N33" s="9"/>
      <c r="O33" s="101" t="s">
        <v>320</v>
      </c>
      <c r="P33" s="58" t="s">
        <v>321</v>
      </c>
      <c r="Q33" s="102">
        <f>IFERROR(Q39/(Q40+Q39),0)</f>
        <v>0</v>
      </c>
    </row>
    <row r="34" spans="1:27" ht="15" customHeight="1">
      <c r="A34" s="15">
        <v>0.03</v>
      </c>
      <c r="B34" t="s">
        <v>322</v>
      </c>
      <c r="C34" s="154">
        <v>0.61</v>
      </c>
      <c r="D34" s="15"/>
      <c r="E34" s="336"/>
      <c r="F34" s="64" t="s">
        <v>323</v>
      </c>
      <c r="G34" s="76">
        <f>'Saimniecības dati'!D29</f>
        <v>0</v>
      </c>
      <c r="H34" s="40"/>
      <c r="I34" s="12" t="s">
        <v>20</v>
      </c>
      <c r="J34" s="9"/>
      <c r="K34" s="9"/>
      <c r="L34" s="9"/>
      <c r="M34" s="9"/>
      <c r="N34" s="9"/>
    </row>
    <row r="35" spans="1:27" ht="15" customHeight="1">
      <c r="A35" s="15">
        <v>0.8</v>
      </c>
      <c r="B35" s="155" t="s">
        <v>324</v>
      </c>
      <c r="C35"/>
      <c r="D35" s="15"/>
      <c r="E35" s="336"/>
      <c r="F35" s="64" t="s">
        <v>325</v>
      </c>
      <c r="G35" s="76">
        <f>'Saimniecības dati'!D30</f>
        <v>0</v>
      </c>
      <c r="H35" s="40"/>
      <c r="I35" s="12" t="s">
        <v>20</v>
      </c>
      <c r="J35" s="9"/>
      <c r="K35" s="9"/>
      <c r="L35" s="9"/>
      <c r="M35" s="9"/>
      <c r="N35" s="9"/>
      <c r="P35" s="287" t="s">
        <v>326</v>
      </c>
      <c r="Q35" s="129">
        <f>G14*80</f>
        <v>800</v>
      </c>
    </row>
    <row r="36" spans="1:27" ht="15" customHeight="1">
      <c r="A36" s="15">
        <v>0.02</v>
      </c>
      <c r="B36" t="s">
        <v>327</v>
      </c>
      <c r="C36" s="154">
        <v>15.96</v>
      </c>
      <c r="D36" s="15"/>
      <c r="E36" s="336"/>
      <c r="F36" s="64" t="s">
        <v>328</v>
      </c>
      <c r="G36" s="76">
        <f>'Saimniecības dati'!D31</f>
        <v>0</v>
      </c>
      <c r="H36" s="40"/>
      <c r="I36" s="12" t="s">
        <v>20</v>
      </c>
      <c r="J36" s="9"/>
      <c r="K36" s="9"/>
      <c r="L36" s="9"/>
      <c r="M36" s="9"/>
      <c r="N36" s="9"/>
      <c r="P36" s="287" t="s">
        <v>329</v>
      </c>
      <c r="Q36" s="4">
        <f>G18*100</f>
        <v>0</v>
      </c>
    </row>
    <row r="37" spans="1:27" ht="15" customHeight="1">
      <c r="A37" s="9"/>
      <c r="B37" t="s">
        <v>330</v>
      </c>
      <c r="C37" s="154">
        <v>7.96</v>
      </c>
      <c r="D37" s="9"/>
      <c r="E37" s="336"/>
      <c r="F37" s="60" t="s">
        <v>37</v>
      </c>
      <c r="G37" s="76">
        <f>'Saimniecības dati'!D33</f>
        <v>0</v>
      </c>
      <c r="H37" s="40"/>
      <c r="I37" s="12" t="s">
        <v>55</v>
      </c>
      <c r="J37" s="9"/>
      <c r="K37" s="9"/>
      <c r="L37" s="9"/>
      <c r="M37" s="9"/>
      <c r="N37" s="9"/>
      <c r="P37" s="287" t="s">
        <v>331</v>
      </c>
      <c r="Q37" s="129">
        <f>15*Q3</f>
        <v>0</v>
      </c>
    </row>
    <row r="38" spans="1:27" ht="15" customHeight="1">
      <c r="A38" s="9"/>
      <c r="B38" t="s">
        <v>332</v>
      </c>
      <c r="C38" s="154">
        <v>5.47</v>
      </c>
      <c r="D38" s="9"/>
      <c r="E38" s="336"/>
      <c r="F38" s="60" t="s">
        <v>38</v>
      </c>
      <c r="G38" s="76">
        <f>'Saimniecības dati'!D34</f>
        <v>0</v>
      </c>
      <c r="H38" s="40"/>
      <c r="I38" s="12" t="s">
        <v>55</v>
      </c>
      <c r="J38" s="9"/>
      <c r="K38" s="9"/>
      <c r="L38" s="9"/>
      <c r="M38" s="9"/>
      <c r="N38" s="9"/>
      <c r="P38" s="287" t="s">
        <v>333</v>
      </c>
      <c r="Q38" s="286">
        <f>IFERROR(Q19*(Q35+Q37)/(Q35+Q36+Q37),0)</f>
        <v>0</v>
      </c>
    </row>
    <row r="39" spans="1:27" ht="15" customHeight="1">
      <c r="A39" s="9"/>
      <c r="B39" t="s">
        <v>334</v>
      </c>
      <c r="C39" s="154">
        <v>2.11</v>
      </c>
      <c r="D39" s="9"/>
      <c r="E39" s="336"/>
      <c r="F39" s="60" t="s">
        <v>39</v>
      </c>
      <c r="G39" s="76">
        <f>'Saimniecības dati'!D35</f>
        <v>0</v>
      </c>
      <c r="H39" s="40"/>
      <c r="I39" s="12"/>
      <c r="J39" s="9"/>
      <c r="K39" s="9"/>
      <c r="L39" s="9"/>
      <c r="M39" s="9"/>
      <c r="N39" s="9"/>
      <c r="P39" s="38" t="s">
        <v>335</v>
      </c>
      <c r="Q39" s="148">
        <f>Q104/0.05</f>
        <v>0</v>
      </c>
    </row>
    <row r="40" spans="1:27" ht="15" customHeight="1">
      <c r="A40" s="9"/>
      <c r="B40" t="s">
        <v>336</v>
      </c>
      <c r="C40" s="154">
        <v>1.07</v>
      </c>
      <c r="D40" s="9"/>
      <c r="E40" s="336"/>
      <c r="F40" s="60" t="s">
        <v>40</v>
      </c>
      <c r="G40" s="76">
        <f>'Saimniecības dati'!D36</f>
        <v>0</v>
      </c>
      <c r="H40" s="40"/>
      <c r="I40" s="12"/>
      <c r="J40" s="9"/>
      <c r="K40" s="9"/>
      <c r="L40" s="9"/>
      <c r="M40" s="9"/>
      <c r="N40" s="9"/>
      <c r="P40" s="38" t="s">
        <v>337</v>
      </c>
      <c r="Q40" s="148">
        <f>Q105/0.2</f>
        <v>0</v>
      </c>
    </row>
    <row r="41" spans="1:27" ht="15" customHeight="1" thickBot="1">
      <c r="A41" s="9"/>
      <c r="B41" t="s">
        <v>338</v>
      </c>
      <c r="C41" s="154">
        <v>0.53</v>
      </c>
      <c r="D41" s="9"/>
      <c r="E41" s="336"/>
      <c r="F41" s="60" t="s">
        <v>41</v>
      </c>
      <c r="G41" s="76">
        <f>'Saimniecības dati'!D37</f>
        <v>0</v>
      </c>
      <c r="H41" s="40"/>
      <c r="I41" s="12" t="s">
        <v>55</v>
      </c>
      <c r="J41" s="9"/>
      <c r="K41" s="9"/>
      <c r="L41" s="9"/>
      <c r="M41" s="9"/>
      <c r="N41" s="9"/>
    </row>
    <row r="42" spans="1:27" ht="15" customHeight="1" thickBot="1">
      <c r="A42" s="9"/>
      <c r="B42" t="s">
        <v>339</v>
      </c>
      <c r="C42" s="154">
        <v>0.73</v>
      </c>
      <c r="D42" s="9"/>
      <c r="E42" s="337"/>
      <c r="F42" s="77" t="s">
        <v>42</v>
      </c>
      <c r="G42" s="78">
        <f>'Saimniecības dati'!D38</f>
        <v>0</v>
      </c>
      <c r="H42" s="40"/>
      <c r="I42" s="12" t="s">
        <v>55</v>
      </c>
      <c r="J42" s="9"/>
      <c r="K42" s="9"/>
      <c r="L42" s="9"/>
      <c r="M42" s="9"/>
      <c r="N42" s="9"/>
      <c r="P42" s="232" t="s">
        <v>340</v>
      </c>
      <c r="Q42" s="233">
        <f>SUM(Q43:Q48)</f>
        <v>0</v>
      </c>
      <c r="R42" s="44"/>
    </row>
    <row r="43" spans="1:27" ht="15" customHeight="1">
      <c r="A43" s="9"/>
      <c r="B43" t="s">
        <v>341</v>
      </c>
      <c r="C43" s="154">
        <v>4.92</v>
      </c>
      <c r="D43" s="9"/>
      <c r="E43" s="4"/>
      <c r="F43" s="4"/>
      <c r="H43" s="40"/>
      <c r="I43" s="12" t="s">
        <v>55</v>
      </c>
      <c r="J43" s="9"/>
      <c r="K43" s="9"/>
      <c r="L43" s="9"/>
      <c r="M43" s="9"/>
      <c r="N43" s="9"/>
      <c r="P43" s="234" t="s">
        <v>342</v>
      </c>
      <c r="Q43" s="235">
        <f>G50</f>
        <v>0</v>
      </c>
      <c r="R43" s="44"/>
    </row>
    <row r="44" spans="1:27" ht="15" customHeight="1">
      <c r="A44" s="9"/>
      <c r="B44" t="s">
        <v>343</v>
      </c>
      <c r="C44" s="154">
        <v>7.0000000000000007E-2</v>
      </c>
      <c r="D44" s="9"/>
      <c r="E44" s="4"/>
      <c r="F44" s="4"/>
      <c r="K44" s="9"/>
      <c r="L44" s="9"/>
      <c r="M44" s="9"/>
      <c r="N44" s="9"/>
      <c r="P44" s="236" t="s">
        <v>344</v>
      </c>
      <c r="Q44" s="237">
        <f>G51*Q63</f>
        <v>0</v>
      </c>
      <c r="V44" s="38" t="s">
        <v>271</v>
      </c>
    </row>
    <row r="45" spans="1:27" ht="15" customHeight="1">
      <c r="A45" s="9"/>
      <c r="B45" t="s">
        <v>345</v>
      </c>
      <c r="C45" s="154">
        <v>0.28000000000000003</v>
      </c>
      <c r="D45" s="9"/>
      <c r="G45" s="338" t="s">
        <v>346</v>
      </c>
      <c r="H45" s="216"/>
      <c r="I45" s="217" t="s">
        <v>55</v>
      </c>
      <c r="J45" s="338" t="s">
        <v>347</v>
      </c>
      <c r="K45" s="339" t="s">
        <v>348</v>
      </c>
      <c r="L45" s="339"/>
      <c r="M45" s="338" t="s">
        <v>349</v>
      </c>
      <c r="N45" s="9"/>
      <c r="P45" s="236" t="s">
        <v>350</v>
      </c>
      <c r="Q45" s="237">
        <f>J51*Q62</f>
        <v>0</v>
      </c>
      <c r="U45" s="38" t="s">
        <v>268</v>
      </c>
    </row>
    <row r="46" spans="1:27" ht="15" customHeight="1" thickBot="1">
      <c r="A46" s="9"/>
      <c r="B46" t="s">
        <v>351</v>
      </c>
      <c r="C46" s="154">
        <v>0.44</v>
      </c>
      <c r="D46" s="9"/>
      <c r="G46" s="338"/>
      <c r="H46" s="216"/>
      <c r="I46" s="217"/>
      <c r="J46" s="338"/>
      <c r="K46" s="218" t="s">
        <v>352</v>
      </c>
      <c r="L46" s="219" t="s">
        <v>353</v>
      </c>
      <c r="M46" s="338"/>
      <c r="N46" s="9"/>
      <c r="P46" s="236" t="s">
        <v>354</v>
      </c>
      <c r="Q46" s="237">
        <f>K48*Q62</f>
        <v>0</v>
      </c>
      <c r="U46" s="38" t="s">
        <v>268</v>
      </c>
    </row>
    <row r="47" spans="1:27" ht="15" customHeight="1" thickBot="1">
      <c r="A47" s="9"/>
      <c r="B47" t="s">
        <v>355</v>
      </c>
      <c r="C47" s="154">
        <v>25.28</v>
      </c>
      <c r="D47" s="9"/>
      <c r="E47" s="346" t="s">
        <v>356</v>
      </c>
      <c r="F47" s="222" t="s">
        <v>357</v>
      </c>
      <c r="G47" s="284">
        <f>G48+G49+G54</f>
        <v>0</v>
      </c>
      <c r="H47" s="284"/>
      <c r="I47" s="284"/>
      <c r="J47" s="284"/>
      <c r="K47" s="284"/>
      <c r="L47" s="284"/>
      <c r="M47" s="284"/>
      <c r="N47" s="9"/>
      <c r="P47" s="238" t="s">
        <v>358</v>
      </c>
      <c r="Q47" s="239">
        <f>G53*Q63</f>
        <v>0</v>
      </c>
      <c r="V47" s="38" t="s">
        <v>271</v>
      </c>
    </row>
    <row r="48" spans="1:27" ht="15" customHeight="1" thickBot="1">
      <c r="A48" s="9"/>
      <c r="B48" t="s">
        <v>359</v>
      </c>
      <c r="C48" s="154">
        <v>24.83</v>
      </c>
      <c r="D48" s="9"/>
      <c r="E48" s="347"/>
      <c r="F48" s="223" t="s">
        <v>360</v>
      </c>
      <c r="G48" s="226">
        <f>'Saimniecības dati'!D53</f>
        <v>0</v>
      </c>
      <c r="H48" s="216"/>
      <c r="I48" s="217"/>
      <c r="J48" s="226"/>
      <c r="K48" s="226">
        <f>'Saimniecības dati'!D54</f>
        <v>0</v>
      </c>
      <c r="L48" s="226">
        <f>'Saimniecības dati'!D55</f>
        <v>0</v>
      </c>
      <c r="M48" s="226">
        <f>'Saimniecības dati'!D56</f>
        <v>0</v>
      </c>
      <c r="N48" s="9"/>
      <c r="P48" s="238" t="s">
        <v>361</v>
      </c>
      <c r="Q48" s="148">
        <f>-L49*Q62</f>
        <v>0</v>
      </c>
      <c r="Z48" s="4" t="s">
        <v>362</v>
      </c>
      <c r="AA48" s="4">
        <v>9839.9838361762322</v>
      </c>
    </row>
    <row r="49" spans="1:27" ht="15" customHeight="1" thickBot="1">
      <c r="A49" s="9"/>
      <c r="B49" s="155" t="s">
        <v>363</v>
      </c>
      <c r="C49"/>
      <c r="D49" s="9"/>
      <c r="E49" s="347"/>
      <c r="F49" s="223" t="s">
        <v>364</v>
      </c>
      <c r="G49" s="226">
        <f>G50+G51+G53</f>
        <v>0</v>
      </c>
      <c r="H49" s="226">
        <f t="shared" ref="H49:L49" si="1">H50+H51+H53</f>
        <v>0</v>
      </c>
      <c r="I49" s="226" t="e">
        <f t="shared" si="1"/>
        <v>#VALUE!</v>
      </c>
      <c r="J49" s="226">
        <f t="shared" si="1"/>
        <v>0</v>
      </c>
      <c r="K49" s="226">
        <f t="shared" si="1"/>
        <v>0</v>
      </c>
      <c r="L49" s="226">
        <f t="shared" si="1"/>
        <v>0</v>
      </c>
      <c r="M49" s="226"/>
      <c r="N49" s="9"/>
      <c r="O49" s="95"/>
      <c r="P49" s="232" t="s">
        <v>365</v>
      </c>
      <c r="Q49" s="233">
        <f>G47</f>
        <v>0</v>
      </c>
      <c r="R49" s="113">
        <f>Q49-Q42</f>
        <v>0</v>
      </c>
      <c r="Z49" s="38" t="s">
        <v>366</v>
      </c>
      <c r="AA49" s="4">
        <v>7831.4722170050263</v>
      </c>
    </row>
    <row r="50" spans="1:27" ht="15" customHeight="1">
      <c r="A50" s="9"/>
      <c r="B50" t="s">
        <v>267</v>
      </c>
      <c r="C50" s="154">
        <v>3.32</v>
      </c>
      <c r="D50" s="9"/>
      <c r="E50" s="347"/>
      <c r="F50" s="224" t="s">
        <v>367</v>
      </c>
      <c r="G50" s="285">
        <f>'Saimniecības dati'!D60</f>
        <v>0</v>
      </c>
      <c r="H50" s="285"/>
      <c r="I50" s="285"/>
      <c r="J50" s="285">
        <f>'Saimniecības dati'!D61+'Saimniecības dati'!D63</f>
        <v>0</v>
      </c>
      <c r="K50" s="285">
        <f>'Saimniecības dati'!D62</f>
        <v>0</v>
      </c>
      <c r="L50" s="285"/>
      <c r="M50" s="285"/>
      <c r="N50" s="9"/>
      <c r="O50" s="95"/>
    </row>
    <row r="51" spans="1:27" ht="15" customHeight="1" thickBot="1">
      <c r="A51" s="9"/>
      <c r="B51" t="s">
        <v>270</v>
      </c>
      <c r="C51" s="154">
        <v>2.23</v>
      </c>
      <c r="D51" s="9"/>
      <c r="E51" s="347"/>
      <c r="F51" s="224" t="s">
        <v>368</v>
      </c>
      <c r="G51" s="285">
        <f>'Saimniecības dati'!D65</f>
        <v>0</v>
      </c>
      <c r="H51" s="285"/>
      <c r="I51" s="285"/>
      <c r="J51" s="285">
        <f>'Saimniecības dati'!D66</f>
        <v>0</v>
      </c>
      <c r="K51" s="285">
        <f>'Saimniecības dati'!D67</f>
        <v>0</v>
      </c>
      <c r="L51" s="285">
        <f>'Saimniecības dati'!D68</f>
        <v>0</v>
      </c>
      <c r="M51" s="285"/>
      <c r="N51" s="166"/>
      <c r="O51" s="95"/>
    </row>
    <row r="52" spans="1:27" ht="15" customHeight="1" thickBot="1">
      <c r="A52" s="9"/>
      <c r="B52" t="s">
        <v>273</v>
      </c>
      <c r="C52" s="154">
        <v>2.67</v>
      </c>
      <c r="D52" s="9"/>
      <c r="E52" s="347"/>
      <c r="F52" s="220" t="s">
        <v>369</v>
      </c>
      <c r="G52" s="285"/>
      <c r="H52" s="285"/>
      <c r="I52" s="285" t="s">
        <v>55</v>
      </c>
      <c r="J52" s="285">
        <f>J51</f>
        <v>0</v>
      </c>
      <c r="K52" s="285"/>
      <c r="L52" s="285"/>
      <c r="M52" s="285"/>
      <c r="N52" s="9"/>
      <c r="O52" s="95"/>
      <c r="P52" s="109" t="s">
        <v>370</v>
      </c>
      <c r="Q52" s="110">
        <f>SUM(Q53:Q55)</f>
        <v>0</v>
      </c>
      <c r="R52" s="47">
        <f>SUM(R53:R55)</f>
        <v>0</v>
      </c>
    </row>
    <row r="53" spans="1:27" ht="15" customHeight="1" thickBot="1">
      <c r="A53" s="9"/>
      <c r="B53" t="s">
        <v>275</v>
      </c>
      <c r="C53" s="154">
        <v>2.4700000000000002</v>
      </c>
      <c r="D53" s="9"/>
      <c r="E53" s="347"/>
      <c r="F53" s="225" t="s">
        <v>371</v>
      </c>
      <c r="G53" s="285">
        <f>'Saimniecības dati'!D69</f>
        <v>0</v>
      </c>
      <c r="H53" s="285"/>
      <c r="I53" s="285" t="s">
        <v>55</v>
      </c>
      <c r="J53" s="285">
        <f>'Saimniecības dati'!D69</f>
        <v>0</v>
      </c>
      <c r="K53" s="285"/>
      <c r="L53" s="285"/>
      <c r="M53" s="285"/>
      <c r="N53" s="9"/>
      <c r="O53" s="95"/>
      <c r="P53" s="107" t="s">
        <v>142</v>
      </c>
      <c r="Q53" s="108">
        <f>J50</f>
        <v>0</v>
      </c>
      <c r="R53" s="47">
        <f>IF(ISBLANK(Rezultāti!I27),Aprēķini!Q53,Rezultāti!I27)</f>
        <v>0</v>
      </c>
    </row>
    <row r="54" spans="1:27" ht="15" customHeight="1">
      <c r="A54" s="9"/>
      <c r="B54" t="s">
        <v>279</v>
      </c>
      <c r="C54" s="154">
        <v>2.5099999999999998</v>
      </c>
      <c r="D54" s="9"/>
      <c r="E54" s="348"/>
      <c r="F54" s="223" t="s">
        <v>372</v>
      </c>
      <c r="G54" s="226">
        <f>'Saimniecības dati'!D71</f>
        <v>0</v>
      </c>
      <c r="H54" s="216"/>
      <c r="I54" s="227" t="s">
        <v>55</v>
      </c>
      <c r="J54" s="226"/>
      <c r="K54" s="226"/>
      <c r="L54" s="226"/>
      <c r="M54" s="226"/>
      <c r="N54" s="9"/>
      <c r="O54" s="95"/>
      <c r="P54" s="97" t="s">
        <v>143</v>
      </c>
      <c r="Q54" s="103">
        <f>J51*Q62</f>
        <v>0</v>
      </c>
      <c r="R54" s="47">
        <f>IF(ISBLANK(Rezultāti!I30),Aprēķini!Q54,Rezultāti!I30)</f>
        <v>0</v>
      </c>
      <c r="U54" s="38" t="s">
        <v>268</v>
      </c>
    </row>
    <row r="55" spans="1:27" ht="15" customHeight="1">
      <c r="A55" s="9"/>
      <c r="B55" t="s">
        <v>291</v>
      </c>
      <c r="C55" s="154">
        <v>18.62</v>
      </c>
      <c r="D55" s="9"/>
      <c r="N55" s="9"/>
      <c r="O55" s="95"/>
      <c r="P55" s="97" t="s">
        <v>373</v>
      </c>
      <c r="Q55" s="103">
        <f>G53*Q63</f>
        <v>0</v>
      </c>
      <c r="R55" s="47">
        <f>IF(ISBLANK(Rezultāti!I32),Aprēķini!Q55,Rezultāti!I32)</f>
        <v>0</v>
      </c>
      <c r="V55" s="38" t="s">
        <v>271</v>
      </c>
    </row>
    <row r="56" spans="1:27" ht="15" customHeight="1" thickBot="1">
      <c r="A56" s="9"/>
      <c r="B56" t="s">
        <v>295</v>
      </c>
      <c r="C56" s="154">
        <v>2.4500000000000002</v>
      </c>
      <c r="D56" s="9"/>
      <c r="N56" s="9"/>
      <c r="O56" s="95"/>
    </row>
    <row r="57" spans="1:27" ht="15" customHeight="1" thickBot="1">
      <c r="A57" s="9"/>
      <c r="B57" t="s">
        <v>374</v>
      </c>
      <c r="C57" s="154">
        <v>5.8</v>
      </c>
      <c r="D57" s="9"/>
      <c r="E57" s="221"/>
      <c r="F57" s="90" t="s">
        <v>375</v>
      </c>
      <c r="G57" s="165">
        <f>IFERROR(J50/('Saimniecības dati'!E61+'Saimniecības dati'!E63),0)</f>
        <v>0</v>
      </c>
      <c r="H57" s="42"/>
      <c r="I57" s="12" t="s">
        <v>55</v>
      </c>
      <c r="J57" s="9"/>
      <c r="K57" s="167"/>
      <c r="L57" s="167"/>
      <c r="M57" s="167"/>
      <c r="N57" s="167"/>
    </row>
    <row r="58" spans="1:27" ht="15" customHeight="1" collapsed="1">
      <c r="A58" s="9"/>
      <c r="B58" s="155" t="s">
        <v>376</v>
      </c>
      <c r="C58"/>
      <c r="D58" s="9"/>
      <c r="H58" s="40"/>
      <c r="I58" s="12" t="s">
        <v>55</v>
      </c>
    </row>
    <row r="59" spans="1:27" ht="15" customHeight="1" thickBot="1">
      <c r="A59" s="9"/>
      <c r="B59" s="156" t="s">
        <v>267</v>
      </c>
      <c r="C59" s="157">
        <v>1249.95</v>
      </c>
      <c r="D59" s="9"/>
      <c r="H59" s="40"/>
      <c r="I59" s="12" t="s">
        <v>55</v>
      </c>
      <c r="J59" s="9"/>
    </row>
    <row r="60" spans="1:27" ht="15" customHeight="1" thickBot="1">
      <c r="A60" s="9"/>
      <c r="B60" s="156" t="s">
        <v>270</v>
      </c>
      <c r="C60" s="157">
        <v>121.22</v>
      </c>
      <c r="D60" s="9"/>
      <c r="H60" s="40"/>
      <c r="I60" s="12" t="s">
        <v>55</v>
      </c>
      <c r="J60" s="9"/>
      <c r="O60" s="325" t="s">
        <v>377</v>
      </c>
      <c r="P60" s="326"/>
      <c r="Q60" s="327"/>
    </row>
    <row r="61" spans="1:27" ht="15" customHeight="1">
      <c r="A61" s="9"/>
      <c r="B61" s="156" t="s">
        <v>273</v>
      </c>
      <c r="C61" s="157">
        <v>821.57</v>
      </c>
      <c r="D61" s="9"/>
      <c r="H61" s="40"/>
      <c r="I61" s="12" t="s">
        <v>55</v>
      </c>
      <c r="J61" s="9"/>
      <c r="O61" s="100" t="s">
        <v>264</v>
      </c>
      <c r="P61" s="58" t="s">
        <v>265</v>
      </c>
      <c r="Q61" s="102">
        <f>Q18</f>
        <v>1</v>
      </c>
    </row>
    <row r="62" spans="1:27" ht="15" customHeight="1">
      <c r="A62" s="9"/>
      <c r="B62" s="156" t="s">
        <v>275</v>
      </c>
      <c r="C62" s="157">
        <v>660.35</v>
      </c>
      <c r="D62" s="9"/>
      <c r="O62" s="101" t="s">
        <v>268</v>
      </c>
      <c r="P62" s="58" t="s">
        <v>269</v>
      </c>
      <c r="Q62" s="102">
        <f>Q19</f>
        <v>0</v>
      </c>
    </row>
    <row r="63" spans="1:27" ht="15" customHeight="1" collapsed="1">
      <c r="A63" s="9"/>
      <c r="B63" s="156" t="s">
        <v>279</v>
      </c>
      <c r="C63" s="157">
        <v>116.98</v>
      </c>
      <c r="D63" s="9"/>
      <c r="O63" s="101" t="s">
        <v>271</v>
      </c>
      <c r="P63" s="58" t="s">
        <v>272</v>
      </c>
      <c r="Q63" s="102">
        <f>Q20</f>
        <v>0</v>
      </c>
    </row>
    <row r="64" spans="1:27" ht="15" customHeight="1">
      <c r="A64" s="9"/>
      <c r="B64" s="156" t="s">
        <v>283</v>
      </c>
      <c r="C64" s="157">
        <v>272.31</v>
      </c>
      <c r="D64" s="9"/>
      <c r="O64" s="101" t="s">
        <v>277</v>
      </c>
      <c r="P64" s="58" t="s">
        <v>278</v>
      </c>
      <c r="Q64" s="102">
        <f>Q22</f>
        <v>0</v>
      </c>
    </row>
    <row r="65" spans="1:22" ht="15" customHeight="1">
      <c r="A65" s="9"/>
      <c r="B65" s="156" t="s">
        <v>287</v>
      </c>
      <c r="C65" s="157">
        <v>11.62</v>
      </c>
      <c r="D65" s="9"/>
      <c r="O65" s="101" t="s">
        <v>281</v>
      </c>
      <c r="P65" s="58" t="s">
        <v>282</v>
      </c>
      <c r="Q65" s="102">
        <f>Q23</f>
        <v>1</v>
      </c>
    </row>
    <row r="66" spans="1:22" ht="15" customHeight="1">
      <c r="B66" s="156" t="s">
        <v>291</v>
      </c>
      <c r="C66" s="157">
        <v>763.94</v>
      </c>
      <c r="O66" s="101" t="s">
        <v>285</v>
      </c>
      <c r="P66" s="58" t="s">
        <v>378</v>
      </c>
      <c r="Q66" s="102">
        <f>Q24</f>
        <v>0</v>
      </c>
    </row>
    <row r="67" spans="1:22" ht="15" customHeight="1">
      <c r="B67" s="156" t="s">
        <v>295</v>
      </c>
      <c r="C67" s="157">
        <v>247.61</v>
      </c>
      <c r="O67" s="101" t="s">
        <v>308</v>
      </c>
      <c r="P67" s="58" t="s">
        <v>309</v>
      </c>
      <c r="Q67" s="102">
        <f>Q31</f>
        <v>0</v>
      </c>
    </row>
    <row r="68" spans="1:22" ht="15" customHeight="1">
      <c r="B68" s="156" t="s">
        <v>299</v>
      </c>
      <c r="C68" s="157">
        <v>27.86</v>
      </c>
      <c r="O68" s="101" t="s">
        <v>316</v>
      </c>
      <c r="P68" s="58" t="s">
        <v>317</v>
      </c>
      <c r="Q68" s="102">
        <f>Q32</f>
        <v>0</v>
      </c>
    </row>
    <row r="69" spans="1:22" ht="15" customHeight="1">
      <c r="B69" s="156" t="s">
        <v>379</v>
      </c>
      <c r="C69" s="157">
        <v>101.62</v>
      </c>
      <c r="O69" s="101" t="s">
        <v>320</v>
      </c>
      <c r="P69" s="58" t="s">
        <v>321</v>
      </c>
      <c r="Q69" s="102">
        <f>Q33</f>
        <v>0</v>
      </c>
    </row>
    <row r="70" spans="1:22" ht="15" customHeight="1">
      <c r="A70" s="9"/>
      <c r="B70" s="156" t="s">
        <v>380</v>
      </c>
      <c r="C70" s="157">
        <v>76.650000000000006</v>
      </c>
      <c r="D70" s="9"/>
      <c r="O70" s="101" t="s">
        <v>381</v>
      </c>
      <c r="P70" s="58" t="s">
        <v>382</v>
      </c>
      <c r="Q70" s="102">
        <f>Q38</f>
        <v>0</v>
      </c>
    </row>
    <row r="71" spans="1:22" ht="15" customHeight="1">
      <c r="A71" s="9"/>
      <c r="B71" s="156" t="s">
        <v>383</v>
      </c>
      <c r="C71" s="157">
        <v>5763.17</v>
      </c>
      <c r="D71" s="9"/>
    </row>
    <row r="72" spans="1:22" ht="15" customHeight="1">
      <c r="A72" s="9"/>
      <c r="B72" s="156" t="s">
        <v>384</v>
      </c>
      <c r="C72" s="157">
        <v>108.23</v>
      </c>
      <c r="D72" s="9"/>
      <c r="E72" s="4"/>
      <c r="F72" s="4"/>
    </row>
    <row r="73" spans="1:22" ht="15" customHeight="1">
      <c r="A73" s="9"/>
      <c r="B73" s="158" t="s">
        <v>385</v>
      </c>
      <c r="C73" s="159">
        <v>3730.8</v>
      </c>
      <c r="D73" s="9"/>
      <c r="E73" s="4"/>
      <c r="F73" s="4"/>
    </row>
    <row r="74" spans="1:22" ht="15" customHeight="1">
      <c r="A74" s="9"/>
      <c r="B74" s="158" t="s">
        <v>386</v>
      </c>
      <c r="C74" s="159">
        <v>27162.560000000001</v>
      </c>
      <c r="D74" s="9"/>
      <c r="E74" s="4"/>
      <c r="F74" s="4"/>
    </row>
    <row r="75" spans="1:22" ht="15" customHeight="1" thickBot="1">
      <c r="A75" s="9"/>
      <c r="B75" s="158" t="s">
        <v>387</v>
      </c>
      <c r="C75" s="159">
        <v>266.11</v>
      </c>
      <c r="D75" s="9"/>
    </row>
    <row r="76" spans="1:22" ht="15" customHeight="1" thickBot="1">
      <c r="A76" s="9"/>
      <c r="B76" s="158" t="s">
        <v>388</v>
      </c>
      <c r="C76" s="159">
        <v>24.78</v>
      </c>
      <c r="D76" s="9"/>
      <c r="E76" s="198" t="s">
        <v>389</v>
      </c>
      <c r="F76" s="199" t="s">
        <v>390</v>
      </c>
      <c r="G76" s="200">
        <f>'Saimniecības dati'!D77</f>
        <v>0</v>
      </c>
      <c r="H76" s="206"/>
      <c r="I76" s="206"/>
      <c r="J76" s="206"/>
      <c r="K76" s="207"/>
      <c r="L76" s="207"/>
      <c r="M76" s="207"/>
      <c r="N76" s="206"/>
      <c r="O76" s="198" t="s">
        <v>389</v>
      </c>
      <c r="P76" s="109" t="s">
        <v>391</v>
      </c>
      <c r="Q76" s="110">
        <f>G76*Q63</f>
        <v>0</v>
      </c>
      <c r="R76" s="208">
        <f>IF(ISBLANK(Rezultāti!I43),Aprēķini!Q76,Rezultāti!I43)</f>
        <v>0</v>
      </c>
      <c r="V76" s="38" t="s">
        <v>271</v>
      </c>
    </row>
    <row r="77" spans="1:22" ht="15" customHeight="1">
      <c r="A77" s="9"/>
      <c r="B77" s="158" t="s">
        <v>392</v>
      </c>
      <c r="C77" s="159">
        <v>63.77</v>
      </c>
      <c r="D77" s="9"/>
      <c r="O77" s="95"/>
    </row>
    <row r="78" spans="1:22" ht="15" customHeight="1" thickBot="1">
      <c r="A78" s="9"/>
      <c r="B78" s="158" t="s">
        <v>393</v>
      </c>
      <c r="C78" s="159">
        <v>895.93</v>
      </c>
      <c r="D78" s="9"/>
    </row>
    <row r="79" spans="1:22" ht="15" customHeight="1">
      <c r="A79" s="4"/>
      <c r="B79" s="160" t="s">
        <v>394</v>
      </c>
      <c r="C79" s="162">
        <v>83.79</v>
      </c>
      <c r="D79" s="4"/>
      <c r="E79" s="330" t="s">
        <v>395</v>
      </c>
      <c r="F79" s="197" t="s">
        <v>80</v>
      </c>
      <c r="G79" s="80">
        <f>'Saimniecības dati'!D80</f>
        <v>0</v>
      </c>
      <c r="K79" s="201"/>
      <c r="L79" s="201"/>
      <c r="M79" s="201"/>
      <c r="O79" s="330" t="s">
        <v>395</v>
      </c>
      <c r="P79" s="197" t="s">
        <v>80</v>
      </c>
      <c r="Q79" s="190">
        <f>G79*Q61*Q62</f>
        <v>0</v>
      </c>
      <c r="R79" s="202"/>
    </row>
    <row r="80" spans="1:22" ht="15" customHeight="1">
      <c r="A80" s="4"/>
      <c r="B80" t="s">
        <v>396</v>
      </c>
      <c r="C80" s="161">
        <v>124.71</v>
      </c>
      <c r="D80" s="4"/>
      <c r="E80" s="331"/>
      <c r="F80" s="65" t="s">
        <v>81</v>
      </c>
      <c r="G80" s="76">
        <f>'Saimniecības dati'!D81</f>
        <v>0</v>
      </c>
      <c r="H80" s="40"/>
      <c r="I80" s="12" t="s">
        <v>55</v>
      </c>
      <c r="K80" s="201"/>
      <c r="L80" s="201"/>
      <c r="M80" s="201"/>
      <c r="O80" s="331"/>
      <c r="P80" s="65" t="s">
        <v>81</v>
      </c>
      <c r="Q80" s="103">
        <f>G80*Q61*Q62</f>
        <v>0</v>
      </c>
      <c r="R80" s="203"/>
    </row>
    <row r="81" spans="2:26" ht="15" customHeight="1">
      <c r="B81" t="s">
        <v>397</v>
      </c>
      <c r="C81" s="161">
        <v>182.18</v>
      </c>
      <c r="E81" s="331"/>
      <c r="F81" s="65" t="s">
        <v>82</v>
      </c>
      <c r="G81" s="76">
        <f>'Saimniecības dati'!D82</f>
        <v>0</v>
      </c>
      <c r="H81" s="42"/>
      <c r="I81" s="12" t="s">
        <v>55</v>
      </c>
      <c r="K81" s="201"/>
      <c r="L81" s="201"/>
      <c r="M81" s="201"/>
      <c r="O81" s="331"/>
      <c r="P81" s="65" t="s">
        <v>82</v>
      </c>
      <c r="Q81" s="103">
        <f>G81*Q61*Q62</f>
        <v>0</v>
      </c>
      <c r="R81" s="203"/>
    </row>
    <row r="82" spans="2:26" ht="15" customHeight="1" thickBot="1">
      <c r="B82" t="s">
        <v>398</v>
      </c>
      <c r="C82" s="161">
        <v>1668.57</v>
      </c>
      <c r="E82" s="331"/>
      <c r="F82" s="69" t="s">
        <v>83</v>
      </c>
      <c r="G82" s="85">
        <f>'Saimniecības dati'!D83</f>
        <v>0</v>
      </c>
      <c r="H82" s="40"/>
      <c r="I82" s="12" t="s">
        <v>55</v>
      </c>
      <c r="K82" s="201"/>
      <c r="L82" s="201"/>
      <c r="M82" s="201"/>
      <c r="O82" s="331"/>
      <c r="P82" s="69" t="s">
        <v>83</v>
      </c>
      <c r="Q82" s="103">
        <f>G82*Q61*Q62</f>
        <v>0</v>
      </c>
      <c r="R82" s="203"/>
    </row>
    <row r="83" spans="2:26" ht="15" customHeight="1" thickBot="1">
      <c r="B83" t="s">
        <v>399</v>
      </c>
      <c r="C83" s="161">
        <v>491.52</v>
      </c>
      <c r="E83" s="332"/>
      <c r="F83" s="90" t="s">
        <v>400</v>
      </c>
      <c r="G83" s="88">
        <f>SUM(G79:G82)</f>
        <v>0</v>
      </c>
      <c r="H83" s="40"/>
      <c r="I83" s="12" t="s">
        <v>55</v>
      </c>
      <c r="O83" s="332"/>
      <c r="P83" s="90" t="s">
        <v>400</v>
      </c>
      <c r="Q83" s="125">
        <f>SUM(Q79:Q82)</f>
        <v>0</v>
      </c>
      <c r="R83" s="243">
        <f>IF(ISBLANK(Rezultāti!I45),Aprēķini!Q83,Rezultāti!I45)</f>
        <v>0</v>
      </c>
    </row>
    <row r="84" spans="2:26" ht="15" customHeight="1">
      <c r="B84" t="s">
        <v>401</v>
      </c>
      <c r="C84" s="154">
        <v>1112.8900000000001</v>
      </c>
      <c r="E84" s="4"/>
      <c r="F84" s="4"/>
    </row>
    <row r="85" spans="2:26" ht="15" customHeight="1" thickBot="1">
      <c r="B85" t="s">
        <v>402</v>
      </c>
      <c r="C85" s="154">
        <v>32308.880000000001</v>
      </c>
      <c r="E85" s="4"/>
      <c r="F85" s="4"/>
    </row>
    <row r="86" spans="2:26" ht="15" customHeight="1" thickBot="1">
      <c r="B86" t="s">
        <v>403</v>
      </c>
      <c r="C86" s="154">
        <v>1149.6099999999999</v>
      </c>
      <c r="E86" s="328" t="s">
        <v>404</v>
      </c>
      <c r="F86" s="329"/>
      <c r="G86" s="205"/>
      <c r="H86" s="206"/>
      <c r="I86" s="206"/>
      <c r="J86" s="206"/>
      <c r="K86" s="206"/>
      <c r="L86" s="206"/>
      <c r="M86" s="206"/>
      <c r="N86" s="206"/>
      <c r="O86" s="328" t="s">
        <v>404</v>
      </c>
      <c r="P86" s="329"/>
      <c r="Q86" s="110">
        <f>Q83</f>
        <v>0</v>
      </c>
      <c r="R86" s="196">
        <f>R83</f>
        <v>0</v>
      </c>
    </row>
    <row r="87" spans="2:26" ht="15" customHeight="1">
      <c r="B87" t="s">
        <v>405</v>
      </c>
      <c r="C87" s="154">
        <v>10536.72</v>
      </c>
      <c r="E87" s="4"/>
      <c r="F87" s="4"/>
    </row>
    <row r="88" spans="2:26" ht="15" customHeight="1" thickBot="1">
      <c r="B88" t="s">
        <v>406</v>
      </c>
      <c r="C88" s="154">
        <v>385.42</v>
      </c>
    </row>
    <row r="89" spans="2:26" ht="15" customHeight="1" thickBot="1">
      <c r="B89" t="s">
        <v>407</v>
      </c>
      <c r="C89" s="154">
        <v>524.57000000000005</v>
      </c>
      <c r="E89" s="349" t="s">
        <v>408</v>
      </c>
      <c r="F89" s="90" t="s">
        <v>409</v>
      </c>
      <c r="G89" s="88">
        <f>G90+G91+G92</f>
        <v>0</v>
      </c>
      <c r="O89" s="349" t="s">
        <v>410</v>
      </c>
      <c r="P89" s="96" t="s">
        <v>411</v>
      </c>
      <c r="Q89" s="190">
        <f>G90*Q62</f>
        <v>0</v>
      </c>
      <c r="R89" s="191">
        <f>IF(ISBLANK(Rezultāti!I39),Aprēķini!Q89,Rezultāti!I39)</f>
        <v>0</v>
      </c>
      <c r="S89" s="38"/>
      <c r="U89" s="38" t="s">
        <v>268</v>
      </c>
      <c r="V89" s="167"/>
    </row>
    <row r="90" spans="2:26" ht="15" customHeight="1">
      <c r="B90" t="s">
        <v>412</v>
      </c>
      <c r="C90" s="154">
        <v>1.19</v>
      </c>
      <c r="E90" s="350"/>
      <c r="F90" s="72" t="s">
        <v>413</v>
      </c>
      <c r="G90" s="86">
        <f>'Saimniecības dati'!D86</f>
        <v>0</v>
      </c>
      <c r="H90" s="40"/>
      <c r="I90" s="12" t="s">
        <v>55</v>
      </c>
      <c r="K90" s="201"/>
      <c r="L90" s="201"/>
      <c r="M90" s="201"/>
      <c r="O90" s="350"/>
      <c r="P90" s="97" t="s">
        <v>86</v>
      </c>
      <c r="Q90" s="103">
        <f>G91*Q62</f>
        <v>0</v>
      </c>
      <c r="R90" s="192">
        <f>IF(ISBLANK(Rezultāti!I40),Aprēķini!Q90,Rezultāti!I40)</f>
        <v>0</v>
      </c>
      <c r="U90" s="38" t="s">
        <v>268</v>
      </c>
    </row>
    <row r="91" spans="2:26" ht="15" customHeight="1" thickBot="1">
      <c r="B91" t="s">
        <v>414</v>
      </c>
      <c r="C91" s="154">
        <v>-360.04</v>
      </c>
      <c r="E91" s="350"/>
      <c r="F91" s="65" t="s">
        <v>415</v>
      </c>
      <c r="G91" s="76">
        <f>'Saimniecības dati'!D87</f>
        <v>0</v>
      </c>
      <c r="H91" s="40"/>
      <c r="I91" s="12" t="s">
        <v>55</v>
      </c>
      <c r="K91" s="201"/>
      <c r="L91" s="201"/>
      <c r="M91" s="201"/>
      <c r="O91" s="350"/>
      <c r="P91" s="97" t="s">
        <v>148</v>
      </c>
      <c r="Q91" s="103">
        <f>G92*Q62</f>
        <v>0</v>
      </c>
      <c r="R91" s="192">
        <f>IF(ISBLANK(Rezultāti!I41),Aprēķini!Q91,Rezultāti!I41)</f>
        <v>0</v>
      </c>
      <c r="U91" s="38" t="s">
        <v>268</v>
      </c>
    </row>
    <row r="92" spans="2:26" ht="15.75" customHeight="1" thickBot="1">
      <c r="B92" s="155" t="s">
        <v>416</v>
      </c>
      <c r="C92"/>
      <c r="E92" s="351"/>
      <c r="F92" s="82" t="s">
        <v>417</v>
      </c>
      <c r="G92" s="78">
        <f>'Saimniecības dati'!D88</f>
        <v>0</v>
      </c>
      <c r="H92" s="40"/>
      <c r="I92" s="12" t="s">
        <v>55</v>
      </c>
      <c r="K92" s="201"/>
      <c r="L92" s="201"/>
      <c r="M92" s="201"/>
      <c r="O92" s="351"/>
      <c r="P92" s="109" t="s">
        <v>418</v>
      </c>
      <c r="Q92" s="125">
        <f>Q89+Q90+Q91</f>
        <v>0</v>
      </c>
      <c r="R92" s="196">
        <f>SUM(R89:R91)</f>
        <v>0</v>
      </c>
    </row>
    <row r="93" spans="2:26" ht="15.75" customHeight="1">
      <c r="B93" t="s">
        <v>267</v>
      </c>
      <c r="C93" s="154">
        <v>173.62</v>
      </c>
      <c r="Z93" s="38"/>
    </row>
    <row r="94" spans="2:26" ht="15.75" customHeight="1" thickBot="1">
      <c r="B94" t="s">
        <v>270</v>
      </c>
      <c r="C94" s="154">
        <v>168.71</v>
      </c>
    </row>
    <row r="95" spans="2:26" ht="15.75" customHeight="1" thickBot="1">
      <c r="B95" t="s">
        <v>273</v>
      </c>
      <c r="C95" s="154">
        <v>171.18</v>
      </c>
      <c r="E95" s="328" t="s">
        <v>419</v>
      </c>
      <c r="F95" s="329"/>
      <c r="G95" s="205"/>
      <c r="H95" s="206"/>
      <c r="I95" s="206"/>
      <c r="J95" s="206"/>
      <c r="K95" s="206"/>
      <c r="L95" s="206"/>
      <c r="M95" s="206"/>
      <c r="N95" s="206"/>
      <c r="O95" s="328" t="s">
        <v>419</v>
      </c>
      <c r="P95" s="329"/>
      <c r="Q95" s="110">
        <f>Q92</f>
        <v>0</v>
      </c>
      <c r="R95" s="208">
        <f>R92</f>
        <v>0</v>
      </c>
    </row>
    <row r="96" spans="2:26" ht="15.75" customHeight="1">
      <c r="B96" t="s">
        <v>275</v>
      </c>
      <c r="C96" s="154">
        <v>165.75</v>
      </c>
      <c r="V96" s="148" t="e">
        <f>Q98/G98</f>
        <v>#DIV/0!</v>
      </c>
    </row>
    <row r="97" spans="2:26" ht="15.75" customHeight="1" thickBot="1">
      <c r="B97" t="s">
        <v>279</v>
      </c>
      <c r="C97" s="154">
        <v>209.31</v>
      </c>
    </row>
    <row r="98" spans="2:26" ht="15" customHeight="1">
      <c r="B98" t="s">
        <v>291</v>
      </c>
      <c r="C98" s="154">
        <v>241.2</v>
      </c>
      <c r="E98" s="352" t="s">
        <v>420</v>
      </c>
      <c r="F98" s="83" t="s">
        <v>152</v>
      </c>
      <c r="G98" s="80">
        <f>'Saimniecības dati'!D91</f>
        <v>0</v>
      </c>
      <c r="H98" s="40"/>
      <c r="I98" s="12" t="s">
        <v>55</v>
      </c>
      <c r="K98" s="201"/>
      <c r="L98" s="201"/>
      <c r="M98" s="201"/>
      <c r="O98" s="352" t="s">
        <v>420</v>
      </c>
      <c r="P98" s="96" t="s">
        <v>152</v>
      </c>
      <c r="Q98" s="190">
        <f>G98*Q62*(Q69*(Q65+(1-Q65)*Q61)+Q68*(Q64+(1-Q64)*Q61))</f>
        <v>0</v>
      </c>
      <c r="R98" s="191">
        <f>IF(ISBLANK(Rezultāti!I49),Aprēķini!Q98,Rezultāti!I49)</f>
        <v>0</v>
      </c>
      <c r="T98" s="38" t="s">
        <v>264</v>
      </c>
      <c r="U98" s="38" t="s">
        <v>268</v>
      </c>
      <c r="W98" s="167" t="s">
        <v>421</v>
      </c>
      <c r="X98" s="167"/>
      <c r="Y98" s="167" t="s">
        <v>422</v>
      </c>
    </row>
    <row r="99" spans="2:26" ht="15" customHeight="1">
      <c r="B99" t="s">
        <v>295</v>
      </c>
      <c r="C99" s="154">
        <v>374.88</v>
      </c>
      <c r="E99" s="353"/>
      <c r="F99" s="66" t="s">
        <v>153</v>
      </c>
      <c r="G99" s="76">
        <f>'Saimniecības dati'!D92</f>
        <v>0</v>
      </c>
      <c r="H99" s="40"/>
      <c r="I99" s="12" t="s">
        <v>55</v>
      </c>
      <c r="K99" s="201"/>
      <c r="L99" s="201"/>
      <c r="M99" s="201"/>
      <c r="O99" s="353"/>
      <c r="P99" s="97" t="s">
        <v>153</v>
      </c>
      <c r="Q99" s="103">
        <f>G99*Q70</f>
        <v>0</v>
      </c>
      <c r="R99" s="192">
        <f>IF(ISBLANK(Rezultāti!I50),Aprēķini!Q99,Rezultāti!I50)</f>
        <v>0</v>
      </c>
      <c r="T99" s="288" t="s">
        <v>264</v>
      </c>
      <c r="U99" s="288" t="s">
        <v>268</v>
      </c>
      <c r="V99" s="288"/>
      <c r="W99" s="177" t="s">
        <v>421</v>
      </c>
      <c r="X99" s="167"/>
      <c r="Z99" s="38" t="s">
        <v>423</v>
      </c>
    </row>
    <row r="100" spans="2:26" ht="15" customHeight="1">
      <c r="B100" t="s">
        <v>424</v>
      </c>
      <c r="C100" s="154">
        <v>301.67</v>
      </c>
      <c r="E100" s="353"/>
      <c r="F100" s="66" t="s">
        <v>154</v>
      </c>
      <c r="G100" s="76">
        <f>'Saimniecības dati'!D93</f>
        <v>0</v>
      </c>
      <c r="H100" s="40"/>
      <c r="I100" s="12" t="s">
        <v>55</v>
      </c>
      <c r="K100" s="201"/>
      <c r="L100" s="201"/>
      <c r="M100" s="201"/>
      <c r="O100" s="353"/>
      <c r="P100" s="97" t="s">
        <v>154</v>
      </c>
      <c r="Q100" s="103">
        <f>G100*Q62*(Q65+(1-Q65)*Q61)</f>
        <v>0</v>
      </c>
      <c r="R100" s="192">
        <f>IF(ISBLANK(Rezultāti!I51),Aprēķini!Q100,Rezultāti!I51)</f>
        <v>0</v>
      </c>
      <c r="T100" s="231" t="s">
        <v>264</v>
      </c>
      <c r="U100" s="38" t="s">
        <v>268</v>
      </c>
      <c r="W100" s="167" t="s">
        <v>421</v>
      </c>
      <c r="X100" s="171"/>
    </row>
    <row r="101" spans="2:26" ht="15" customHeight="1">
      <c r="B101" t="s">
        <v>425</v>
      </c>
      <c r="C101" s="154">
        <v>999.12</v>
      </c>
      <c r="E101" s="353"/>
      <c r="F101" s="66" t="s">
        <v>155</v>
      </c>
      <c r="G101" s="76">
        <f>'Saimniecības dati'!D94</f>
        <v>0</v>
      </c>
      <c r="H101" s="40"/>
      <c r="I101" s="12" t="s">
        <v>55</v>
      </c>
      <c r="K101" s="201"/>
      <c r="L101" s="201"/>
      <c r="M101" s="201"/>
      <c r="O101" s="353"/>
      <c r="P101" s="105" t="s">
        <v>155</v>
      </c>
      <c r="Q101" s="103">
        <f>G101*Q62*(Q64+(1-Q64)*Q61)</f>
        <v>0</v>
      </c>
      <c r="R101" s="192">
        <f>IF(ISBLANK(Rezultāti!I52),Aprēķini!Q101,Rezultāti!I52)</f>
        <v>0</v>
      </c>
      <c r="T101" s="38" t="s">
        <v>264</v>
      </c>
      <c r="U101" s="38" t="s">
        <v>268</v>
      </c>
      <c r="W101" s="167" t="s">
        <v>421</v>
      </c>
      <c r="X101" s="167"/>
    </row>
    <row r="102" spans="2:26" ht="15" customHeight="1" thickBot="1">
      <c r="B102" t="s">
        <v>426</v>
      </c>
      <c r="C102" s="154">
        <v>1627.74</v>
      </c>
      <c r="E102" s="353"/>
      <c r="F102" s="70" t="s">
        <v>420</v>
      </c>
      <c r="G102" s="85">
        <f>'Saimniecības dati'!D95</f>
        <v>0</v>
      </c>
      <c r="H102" s="42"/>
      <c r="I102" s="12" t="s">
        <v>55</v>
      </c>
      <c r="K102" s="201"/>
      <c r="L102" s="201"/>
      <c r="M102" s="201"/>
      <c r="O102" s="353"/>
      <c r="P102" s="98" t="s">
        <v>156</v>
      </c>
      <c r="Q102" s="106">
        <f>G102*Q66</f>
        <v>0</v>
      </c>
      <c r="R102" s="192">
        <f>IF(ISBLANK(Rezultāti!I53),Aprēķini!Q102,Rezultāti!I53)</f>
        <v>0</v>
      </c>
      <c r="X102" s="175" t="s">
        <v>285</v>
      </c>
    </row>
    <row r="103" spans="2:26" ht="15" customHeight="1" thickBot="1">
      <c r="B103" t="s">
        <v>427</v>
      </c>
      <c r="C103" s="154">
        <v>1428.7</v>
      </c>
      <c r="E103" s="354"/>
      <c r="F103" s="87" t="s">
        <v>428</v>
      </c>
      <c r="G103" s="241">
        <f>SUM(G98:G102)</f>
        <v>0</v>
      </c>
      <c r="H103" s="40"/>
      <c r="I103" s="12"/>
      <c r="O103" s="354"/>
      <c r="P103" s="109" t="s">
        <v>428</v>
      </c>
      <c r="Q103" s="110">
        <f>SUM(Q98:Q102)</f>
        <v>0</v>
      </c>
      <c r="R103" s="193">
        <f>SUM(R98:R102)</f>
        <v>0</v>
      </c>
    </row>
    <row r="104" spans="2:26" ht="15" customHeight="1">
      <c r="B104" s="155" t="s">
        <v>429</v>
      </c>
      <c r="C104"/>
      <c r="E104" s="361" t="s">
        <v>430</v>
      </c>
      <c r="F104" s="83" t="s">
        <v>158</v>
      </c>
      <c r="G104" s="80">
        <f>'Saimniecības dati'!D98</f>
        <v>0</v>
      </c>
      <c r="H104" s="183"/>
      <c r="I104" s="184" t="s">
        <v>55</v>
      </c>
      <c r="J104" s="182"/>
      <c r="K104" s="201"/>
      <c r="L104" s="201"/>
      <c r="M104" s="201"/>
      <c r="N104" s="182"/>
      <c r="O104" s="361" t="s">
        <v>430</v>
      </c>
      <c r="P104" s="96" t="s">
        <v>158</v>
      </c>
      <c r="Q104" s="190">
        <f>G104*Q62*(Q65+(1-Q65)*Q61)</f>
        <v>0</v>
      </c>
      <c r="R104" s="191">
        <f>IF(ISBLANK(Rezultāti!I56),Aprēķini!Q104,Rezultāti!I56)</f>
        <v>0</v>
      </c>
      <c r="T104" s="231" t="s">
        <v>264</v>
      </c>
      <c r="U104" s="167" t="s">
        <v>268</v>
      </c>
      <c r="W104" s="167" t="s">
        <v>421</v>
      </c>
      <c r="X104" s="177" t="s">
        <v>285</v>
      </c>
    </row>
    <row r="105" spans="2:26" ht="15" customHeight="1">
      <c r="B105" t="s">
        <v>431</v>
      </c>
      <c r="C105" s="161">
        <v>309.91000000000003</v>
      </c>
      <c r="E105" s="362"/>
      <c r="F105" s="66" t="s">
        <v>159</v>
      </c>
      <c r="G105" s="76">
        <f>'Saimniecības dati'!D99</f>
        <v>0</v>
      </c>
      <c r="H105" s="42"/>
      <c r="I105" s="12" t="s">
        <v>55</v>
      </c>
      <c r="J105" s="182"/>
      <c r="K105" s="201"/>
      <c r="L105" s="201"/>
      <c r="M105" s="201"/>
      <c r="O105" s="362"/>
      <c r="P105" s="97" t="s">
        <v>159</v>
      </c>
      <c r="Q105" s="103">
        <f>G105*Q62*(Q64+(1-Q64)*Q61)</f>
        <v>0</v>
      </c>
      <c r="R105" s="192">
        <f>IF(ISBLANK(Rezultāti!I57),Aprēķini!Q105,Rezultāti!I57)</f>
        <v>0</v>
      </c>
      <c r="T105" s="167" t="s">
        <v>264</v>
      </c>
      <c r="U105" s="167" t="s">
        <v>268</v>
      </c>
      <c r="W105" s="167" t="s">
        <v>421</v>
      </c>
      <c r="X105" s="244" t="s">
        <v>285</v>
      </c>
      <c r="Z105" s="167" t="s">
        <v>432</v>
      </c>
    </row>
    <row r="106" spans="2:26" ht="15" customHeight="1" thickBot="1">
      <c r="B106" t="s">
        <v>336</v>
      </c>
      <c r="C106" s="154">
        <v>36.67</v>
      </c>
      <c r="E106" s="362"/>
      <c r="F106" s="70" t="s">
        <v>433</v>
      </c>
      <c r="G106" s="85">
        <f>'Saimniecības dati'!D100</f>
        <v>0</v>
      </c>
      <c r="H106" s="40"/>
      <c r="I106" s="12" t="s">
        <v>55</v>
      </c>
      <c r="J106" s="182"/>
      <c r="K106" s="201"/>
      <c r="L106" s="201"/>
      <c r="M106" s="201"/>
      <c r="O106" s="362"/>
      <c r="P106" s="114" t="s">
        <v>160</v>
      </c>
      <c r="Q106" s="115">
        <f>(G106)*Q66</f>
        <v>0</v>
      </c>
      <c r="R106" s="192">
        <f>IF(ISBLANK(Rezultāti!I58),Aprēķini!Q106,Rezultāti!I58)</f>
        <v>0</v>
      </c>
      <c r="X106" s="175" t="s">
        <v>285</v>
      </c>
    </row>
    <row r="107" spans="2:26" ht="15" customHeight="1" thickBot="1">
      <c r="B107" t="s">
        <v>434</v>
      </c>
      <c r="C107" s="161">
        <v>13.46</v>
      </c>
      <c r="E107" s="363"/>
      <c r="F107" s="89" t="s">
        <v>430</v>
      </c>
      <c r="G107" s="242">
        <f>SUM(G104:G106)</f>
        <v>0</v>
      </c>
      <c r="H107" s="187"/>
      <c r="I107" s="188" t="s">
        <v>55</v>
      </c>
      <c r="J107" s="182"/>
      <c r="O107" s="363"/>
      <c r="P107" s="109" t="s">
        <v>161</v>
      </c>
      <c r="Q107" s="110">
        <f>SUM(Q104:Q106)</f>
        <v>0</v>
      </c>
      <c r="R107" s="193">
        <f>SUM(R104:R106)</f>
        <v>0</v>
      </c>
    </row>
    <row r="108" spans="2:26" ht="15" customHeight="1">
      <c r="B108" s="155" t="s">
        <v>435</v>
      </c>
      <c r="C108"/>
      <c r="E108" s="355" t="s">
        <v>436</v>
      </c>
      <c r="F108" s="189" t="s">
        <v>162</v>
      </c>
      <c r="G108" s="80">
        <f>'Saimniecības dati'!D103</f>
        <v>0</v>
      </c>
      <c r="H108" s="186"/>
      <c r="I108" s="184"/>
      <c r="J108" s="182"/>
      <c r="K108" s="201"/>
      <c r="L108" s="201"/>
      <c r="M108" s="201"/>
      <c r="O108" s="355" t="s">
        <v>436</v>
      </c>
      <c r="P108" s="96" t="s">
        <v>162</v>
      </c>
      <c r="Q108" s="190">
        <f>G108*Q66</f>
        <v>0</v>
      </c>
      <c r="R108" s="191">
        <f>IF(ISBLANK(Rezultāti!I61),Aprēķini!Q108,Rezultāti!I61)</f>
        <v>0</v>
      </c>
      <c r="X108" s="175" t="s">
        <v>285</v>
      </c>
    </row>
    <row r="109" spans="2:26" ht="15" customHeight="1">
      <c r="B109" t="s">
        <v>437</v>
      </c>
      <c r="C109" s="154">
        <v>584.46</v>
      </c>
      <c r="E109" s="356"/>
      <c r="F109" s="97" t="s">
        <v>438</v>
      </c>
      <c r="G109" s="76">
        <f>G11</f>
        <v>0</v>
      </c>
      <c r="H109" s="40"/>
      <c r="I109" s="12" t="s">
        <v>55</v>
      </c>
      <c r="J109" s="182"/>
      <c r="K109" s="201"/>
      <c r="L109" s="201"/>
      <c r="M109" s="201"/>
      <c r="O109" s="356"/>
      <c r="P109" s="97" t="s">
        <v>163</v>
      </c>
      <c r="Q109" s="103">
        <f>G109*Q66</f>
        <v>0</v>
      </c>
      <c r="R109" s="192">
        <f>IF(ISBLANK(Rezultāti!I62),Aprēķini!Q109,Rezultāti!I62)</f>
        <v>0</v>
      </c>
      <c r="X109" s="175" t="s">
        <v>285</v>
      </c>
    </row>
    <row r="110" spans="2:26" ht="15" customHeight="1">
      <c r="B110" t="s">
        <v>439</v>
      </c>
      <c r="C110" s="154">
        <v>343.49</v>
      </c>
      <c r="E110" s="356"/>
      <c r="F110" s="97" t="s">
        <v>440</v>
      </c>
      <c r="G110" s="76">
        <f>'Saimniecības dati'!D104</f>
        <v>0</v>
      </c>
      <c r="H110" s="40"/>
      <c r="I110" s="12" t="s">
        <v>55</v>
      </c>
      <c r="K110" s="201"/>
      <c r="L110" s="201"/>
      <c r="M110" s="201"/>
      <c r="O110" s="356"/>
      <c r="P110" s="97" t="s">
        <v>164</v>
      </c>
      <c r="Q110" s="103">
        <f>G110*Q62*Q61</f>
        <v>0</v>
      </c>
      <c r="R110" s="192">
        <f>IF(ISBLANK(Rezultāti!I63),Aprēķini!Q110,Rezultāti!I63)</f>
        <v>0</v>
      </c>
      <c r="T110" s="38" t="s">
        <v>264</v>
      </c>
      <c r="U110" s="38" t="s">
        <v>268</v>
      </c>
      <c r="X110" s="167" t="s">
        <v>441</v>
      </c>
      <c r="Z110" s="167"/>
    </row>
    <row r="111" spans="2:26" ht="15" customHeight="1" thickBot="1">
      <c r="B111" t="s">
        <v>442</v>
      </c>
      <c r="C111" s="154">
        <v>1083.92</v>
      </c>
      <c r="E111" s="356"/>
      <c r="F111" s="114" t="s">
        <v>165</v>
      </c>
      <c r="G111" s="85">
        <f>'Saimniecības dati'!D105</f>
        <v>0</v>
      </c>
      <c r="K111" s="201"/>
      <c r="L111" s="201"/>
      <c r="M111" s="201"/>
      <c r="O111" s="356"/>
      <c r="P111" s="114" t="s">
        <v>165</v>
      </c>
      <c r="Q111" s="115">
        <f>G111*Q66</f>
        <v>0</v>
      </c>
      <c r="R111" s="192">
        <f>IF(ISBLANK(Rezultāti!I64),Aprēķini!Q111,Rezultāti!I64)</f>
        <v>0</v>
      </c>
      <c r="X111" s="175" t="s">
        <v>285</v>
      </c>
    </row>
    <row r="112" spans="2:26" ht="15" customHeight="1" thickBot="1">
      <c r="B112" t="s">
        <v>443</v>
      </c>
      <c r="C112" s="154">
        <v>803.11</v>
      </c>
      <c r="E112" s="357"/>
      <c r="F112" s="87" t="s">
        <v>436</v>
      </c>
      <c r="G112" s="242">
        <f>SUM(G108:G111)</f>
        <v>0</v>
      </c>
      <c r="H112" s="187"/>
      <c r="I112" s="188" t="s">
        <v>55</v>
      </c>
      <c r="J112" s="167"/>
      <c r="O112" s="357"/>
      <c r="P112" s="109" t="s">
        <v>166</v>
      </c>
      <c r="Q112" s="110">
        <f>SUM(Q108:Q111)</f>
        <v>0</v>
      </c>
      <c r="R112" s="193">
        <f>SUM(R108:R111)</f>
        <v>0</v>
      </c>
    </row>
    <row r="113" spans="2:24" ht="15" customHeight="1">
      <c r="B113" t="s">
        <v>444</v>
      </c>
      <c r="C113" s="154">
        <v>289.92</v>
      </c>
      <c r="E113" s="361" t="s">
        <v>167</v>
      </c>
      <c r="F113" s="197" t="s">
        <v>445</v>
      </c>
      <c r="G113" s="80">
        <f>'Saimniecības dati'!D109</f>
        <v>0</v>
      </c>
      <c r="H113" s="183"/>
      <c r="I113" s="184" t="s">
        <v>55</v>
      </c>
      <c r="J113" s="149"/>
      <c r="K113" s="201"/>
      <c r="L113" s="201"/>
      <c r="M113" s="201"/>
      <c r="O113" s="361" t="s">
        <v>167</v>
      </c>
      <c r="P113" s="96" t="s">
        <v>445</v>
      </c>
      <c r="Q113" s="190">
        <f>G113*Q66</f>
        <v>0</v>
      </c>
      <c r="R113" s="194"/>
      <c r="X113" s="175" t="s">
        <v>285</v>
      </c>
    </row>
    <row r="114" spans="2:24" ht="15" customHeight="1" thickBot="1">
      <c r="B114" t="s">
        <v>446</v>
      </c>
      <c r="C114" s="154">
        <v>474.5</v>
      </c>
      <c r="E114" s="362"/>
      <c r="F114" s="69" t="s">
        <v>447</v>
      </c>
      <c r="G114" s="85">
        <f>'Saimniecības dati'!D111</f>
        <v>0</v>
      </c>
      <c r="K114" s="201"/>
      <c r="L114" s="201"/>
      <c r="M114" s="201"/>
      <c r="O114" s="362"/>
      <c r="P114" s="114" t="s">
        <v>448</v>
      </c>
      <c r="Q114" s="115">
        <f>G114*Q66</f>
        <v>0</v>
      </c>
      <c r="R114" s="195"/>
      <c r="X114" s="175" t="s">
        <v>285</v>
      </c>
    </row>
    <row r="115" spans="2:24" ht="15" customHeight="1" thickBot="1">
      <c r="B115" t="s">
        <v>449</v>
      </c>
      <c r="C115" s="154">
        <v>7072.49</v>
      </c>
      <c r="E115" s="363"/>
      <c r="F115" s="87" t="s">
        <v>167</v>
      </c>
      <c r="G115" s="242">
        <f>SUM(G113:G114)</f>
        <v>0</v>
      </c>
      <c r="H115" s="185"/>
      <c r="I115" s="185"/>
      <c r="O115" s="363"/>
      <c r="P115" s="109" t="s">
        <v>167</v>
      </c>
      <c r="Q115" s="110">
        <f>SUM(Q113:Q114)</f>
        <v>0</v>
      </c>
      <c r="R115" s="193">
        <f>IF(ISBLANK(Rezultāti!I67),Aprēķini!Q115,Rezultāti!I67)</f>
        <v>0</v>
      </c>
    </row>
    <row r="116" spans="2:24" ht="15" customHeight="1">
      <c r="B116" t="s">
        <v>450</v>
      </c>
      <c r="C116" s="154">
        <v>9205.4599999999991</v>
      </c>
    </row>
    <row r="117" spans="2:24" ht="15.75" customHeight="1" thickBot="1">
      <c r="B117" t="s">
        <v>451</v>
      </c>
      <c r="C117" s="154">
        <v>1019.69</v>
      </c>
    </row>
    <row r="118" spans="2:24" ht="15" customHeight="1" thickBot="1">
      <c r="B118" t="s">
        <v>452</v>
      </c>
      <c r="C118" s="154">
        <v>1220.0999999999999</v>
      </c>
      <c r="E118" s="328" t="s">
        <v>453</v>
      </c>
      <c r="F118" s="329"/>
      <c r="G118" s="205"/>
      <c r="H118" s="206"/>
      <c r="I118" s="206"/>
      <c r="J118" s="206"/>
      <c r="K118" s="206"/>
      <c r="L118" s="206"/>
      <c r="M118" s="206"/>
      <c r="N118" s="206"/>
      <c r="O118" s="328" t="s">
        <v>453</v>
      </c>
      <c r="P118" s="329"/>
      <c r="Q118" s="110">
        <f>Q103+Q107+Q112+Q115</f>
        <v>0</v>
      </c>
      <c r="R118" s="208">
        <f>R103+R107+R112+R115</f>
        <v>0</v>
      </c>
    </row>
    <row r="119" spans="2:24" ht="15.75" customHeight="1">
      <c r="B119" t="s">
        <v>454</v>
      </c>
      <c r="C119" s="154">
        <v>3.3</v>
      </c>
    </row>
    <row r="120" spans="2:24" ht="15.75" customHeight="1" thickBot="1">
      <c r="B120" t="s">
        <v>455</v>
      </c>
      <c r="C120" s="154">
        <v>559.91999999999996</v>
      </c>
    </row>
    <row r="121" spans="2:24" ht="15" customHeight="1">
      <c r="B121" t="s">
        <v>456</v>
      </c>
      <c r="C121" s="154">
        <v>2590.65</v>
      </c>
      <c r="E121" s="358" t="s">
        <v>457</v>
      </c>
      <c r="F121" s="73" t="s">
        <v>458</v>
      </c>
      <c r="G121" s="86">
        <f>'Saimniecības dati'!D116</f>
        <v>0</v>
      </c>
      <c r="K121" s="201"/>
      <c r="L121" s="201"/>
      <c r="M121" s="201"/>
      <c r="O121" s="358" t="s">
        <v>457</v>
      </c>
      <c r="P121" s="96" t="s">
        <v>458</v>
      </c>
      <c r="Q121" s="190">
        <f>G121*Q61*Q62</f>
        <v>0</v>
      </c>
      <c r="R121" s="202"/>
    </row>
    <row r="122" spans="2:24" ht="12.75" customHeight="1">
      <c r="B122" t="s">
        <v>459</v>
      </c>
      <c r="C122" s="154">
        <v>878.72</v>
      </c>
      <c r="E122" s="359"/>
      <c r="F122" s="67" t="s">
        <v>460</v>
      </c>
      <c r="G122" s="76">
        <f>'Saimniecības dati'!D118</f>
        <v>0</v>
      </c>
      <c r="K122" s="201"/>
      <c r="L122" s="201"/>
      <c r="M122" s="201"/>
      <c r="O122" s="359"/>
      <c r="P122" s="97" t="s">
        <v>460</v>
      </c>
      <c r="Q122" s="103">
        <f>G122*Q62</f>
        <v>0</v>
      </c>
      <c r="R122" s="203"/>
    </row>
    <row r="123" spans="2:24" ht="15" customHeight="1" thickBot="1">
      <c r="B123" t="s">
        <v>461</v>
      </c>
      <c r="C123" s="154">
        <v>4618.03</v>
      </c>
      <c r="E123" s="359"/>
      <c r="F123" s="84" t="s">
        <v>462</v>
      </c>
      <c r="G123" s="85">
        <f>'Saimniecības dati'!D119</f>
        <v>0</v>
      </c>
      <c r="K123" s="201"/>
      <c r="L123" s="201"/>
      <c r="M123" s="201"/>
      <c r="O123" s="359"/>
      <c r="P123" s="84" t="s">
        <v>462</v>
      </c>
      <c r="Q123" s="115">
        <f>G123*Q66</f>
        <v>0</v>
      </c>
      <c r="R123" s="203"/>
    </row>
    <row r="124" spans="2:24" ht="15" customHeight="1" thickBot="1">
      <c r="B124" t="s">
        <v>463</v>
      </c>
      <c r="C124" s="154">
        <v>1299.83</v>
      </c>
      <c r="E124" s="360"/>
      <c r="F124" s="87" t="s">
        <v>457</v>
      </c>
      <c r="G124" s="88">
        <f>SUM(G121:G123)</f>
        <v>0</v>
      </c>
      <c r="O124" s="360"/>
      <c r="P124" s="109" t="s">
        <v>457</v>
      </c>
      <c r="Q124" s="110">
        <f>SUM(Q121:Q123)</f>
        <v>0</v>
      </c>
      <c r="R124" s="204"/>
    </row>
    <row r="125" spans="2:24" ht="15" customHeight="1" collapsed="1">
      <c r="B125" t="s">
        <v>464</v>
      </c>
      <c r="C125" s="154">
        <v>106.59</v>
      </c>
    </row>
    <row r="126" spans="2:24" ht="15.75" customHeight="1">
      <c r="B126" t="s">
        <v>465</v>
      </c>
      <c r="C126" s="154">
        <v>811.55</v>
      </c>
    </row>
    <row r="127" spans="2:24" ht="15.75" customHeight="1" thickBot="1">
      <c r="B127" t="s">
        <v>466</v>
      </c>
      <c r="C127" s="154">
        <v>204.69</v>
      </c>
    </row>
    <row r="128" spans="2:24" ht="15.75" thickBot="1">
      <c r="B128" t="s">
        <v>467</v>
      </c>
      <c r="C128" s="154">
        <v>1711.14</v>
      </c>
      <c r="E128" s="328" t="s">
        <v>76</v>
      </c>
      <c r="F128" s="329" t="s">
        <v>468</v>
      </c>
      <c r="G128" s="205">
        <f>G83+G89+G103+G107+G112+G76</f>
        <v>0</v>
      </c>
      <c r="H128" s="209"/>
      <c r="I128" s="210" t="s">
        <v>55</v>
      </c>
      <c r="J128" s="211"/>
      <c r="O128" s="328" t="s">
        <v>469</v>
      </c>
      <c r="P128" s="329"/>
      <c r="Q128" s="110">
        <f>Q76+Q86+Q95+Q118</f>
        <v>0</v>
      </c>
      <c r="R128" s="208">
        <f>IF(R76+R86+R95+R118=0,Q128,R76+R86+R95+R118)</f>
        <v>0</v>
      </c>
    </row>
    <row r="129" spans="2:25" ht="15.75" thickBot="1">
      <c r="B129" t="s">
        <v>470</v>
      </c>
      <c r="C129"/>
      <c r="P129" s="109" t="s">
        <v>471</v>
      </c>
      <c r="Q129" s="110">
        <f>Q128*Q67</f>
        <v>0</v>
      </c>
      <c r="R129" s="208">
        <f>R128*Q67</f>
        <v>0</v>
      </c>
      <c r="Y129" s="167" t="s">
        <v>308</v>
      </c>
    </row>
    <row r="130" spans="2:25" ht="15">
      <c r="B130" t="s">
        <v>472</v>
      </c>
      <c r="C130" s="154">
        <v>1115.97</v>
      </c>
    </row>
    <row r="131" spans="2:25" ht="15">
      <c r="B131" t="s">
        <v>473</v>
      </c>
      <c r="C131" s="154">
        <v>4213.08</v>
      </c>
    </row>
    <row r="132" spans="2:25" ht="15">
      <c r="B132" t="s">
        <v>474</v>
      </c>
      <c r="C132" s="154">
        <v>556.08000000000004</v>
      </c>
    </row>
    <row r="133" spans="2:25" ht="15">
      <c r="B133" t="s">
        <v>475</v>
      </c>
      <c r="C133" s="154">
        <v>20.2</v>
      </c>
    </row>
    <row r="134" spans="2:25" ht="15">
      <c r="B134" t="s">
        <v>476</v>
      </c>
      <c r="C134" s="154">
        <v>246.15</v>
      </c>
    </row>
    <row r="135" spans="2:25" ht="38.25">
      <c r="B135" t="s">
        <v>477</v>
      </c>
      <c r="C135"/>
      <c r="Q135" s="246" t="s">
        <v>133</v>
      </c>
      <c r="R135" s="246" t="s">
        <v>132</v>
      </c>
      <c r="S135" s="240"/>
      <c r="T135" s="246" t="s">
        <v>133</v>
      </c>
      <c r="U135" s="246" t="s">
        <v>132</v>
      </c>
    </row>
    <row r="136" spans="2:25" ht="15">
      <c r="B136" t="s">
        <v>478</v>
      </c>
      <c r="C136" s="154">
        <v>4098.43</v>
      </c>
      <c r="P136" s="107" t="s">
        <v>479</v>
      </c>
      <c r="Q136" s="108">
        <f>'Saimniecības dati'!E60*1000</f>
        <v>0</v>
      </c>
      <c r="R136" s="108">
        <f>'Saimniecības dati'!E61*1000</f>
        <v>0</v>
      </c>
    </row>
    <row r="137" spans="2:25" ht="15.75" thickBot="1">
      <c r="B137" t="s">
        <v>480</v>
      </c>
      <c r="C137" s="154">
        <v>370.52</v>
      </c>
      <c r="P137" s="98" t="s">
        <v>481</v>
      </c>
      <c r="Q137" s="104">
        <f>IFERROR((Q136-R136)/Q136,0)</f>
        <v>0</v>
      </c>
    </row>
    <row r="138" spans="2:25" ht="15">
      <c r="B138" t="s">
        <v>482</v>
      </c>
      <c r="C138" s="154">
        <v>10.8</v>
      </c>
      <c r="P138" s="111" t="s">
        <v>483</v>
      </c>
      <c r="Q138" s="282">
        <f>IFERROR(Q128/Q136,0)</f>
        <v>0</v>
      </c>
      <c r="R138" s="282">
        <f>IFERROR(Q128/R136,0)</f>
        <v>0</v>
      </c>
      <c r="T138" s="282">
        <f>IFERROR(R128/Q136,0)</f>
        <v>0</v>
      </c>
      <c r="U138" s="282">
        <f>IFERROR(R128/R136,)</f>
        <v>0</v>
      </c>
    </row>
    <row r="139" spans="2:25" ht="15.75" thickBot="1">
      <c r="B139" t="s">
        <v>484</v>
      </c>
      <c r="C139" s="154">
        <v>530.1</v>
      </c>
      <c r="P139" s="112" t="s">
        <v>485</v>
      </c>
      <c r="Q139" s="282">
        <f>IFERROR((Q128-Q109)/Q136,0)</f>
        <v>0</v>
      </c>
      <c r="R139" s="282">
        <f>IFERROR((Q128-Q109)/R136,0)</f>
        <v>0</v>
      </c>
      <c r="T139" s="282">
        <f>IFERROR((R128-R109)/Q136,0)</f>
        <v>0</v>
      </c>
      <c r="U139" s="282">
        <f>IFERROR((R128-R109)/R136,)</f>
        <v>0</v>
      </c>
    </row>
    <row r="140" spans="2:25" ht="15">
      <c r="B140" t="s">
        <v>486</v>
      </c>
      <c r="C140" s="154">
        <v>3.61</v>
      </c>
    </row>
    <row r="141" spans="2:25" ht="15.75" thickBot="1">
      <c r="B141" t="s">
        <v>487</v>
      </c>
      <c r="C141"/>
      <c r="P141" s="112" t="s">
        <v>134</v>
      </c>
      <c r="Q141" s="282">
        <f>IFERROR($Q$129/Q136,0)</f>
        <v>0</v>
      </c>
      <c r="R141" s="282">
        <f>IFERROR($Q$129/R136,0)</f>
        <v>0</v>
      </c>
      <c r="T141" s="282">
        <f>IFERROR($R$129/Q136,0)</f>
        <v>0</v>
      </c>
      <c r="U141" s="282">
        <f>IFERROR($R$129/R136,0)</f>
        <v>0</v>
      </c>
    </row>
    <row r="142" spans="2:25" ht="15.75" thickBot="1">
      <c r="B142" t="s">
        <v>488</v>
      </c>
      <c r="C142" s="154">
        <v>1663.41</v>
      </c>
      <c r="P142" s="112" t="s">
        <v>489</v>
      </c>
      <c r="Q142" s="282">
        <f>IFERROR(($Q$129-Q109)/Q136,0)</f>
        <v>0</v>
      </c>
      <c r="R142" s="282">
        <f>IFERROR(($Q$129-Q109)/R136,0)</f>
        <v>0</v>
      </c>
      <c r="T142" s="282">
        <f>IFERROR(($R$129-Q109)/Q136,0)</f>
        <v>0</v>
      </c>
      <c r="U142" s="282">
        <f>IFERROR(($R$129-Q109)/R136,0)</f>
        <v>0</v>
      </c>
    </row>
    <row r="143" spans="2:25" ht="15">
      <c r="B143" t="s">
        <v>490</v>
      </c>
      <c r="C143" s="154">
        <v>4081.14</v>
      </c>
    </row>
    <row r="144" spans="2:25" ht="15.75" thickBot="1">
      <c r="B144" t="s">
        <v>491</v>
      </c>
      <c r="C144"/>
      <c r="P144" s="112" t="s">
        <v>492</v>
      </c>
      <c r="Q144" s="282">
        <f>IFERROR(((Q121+Q122)/Q136),0)</f>
        <v>0</v>
      </c>
      <c r="R144" s="282">
        <f>IFERROR(((Q121+Q122)/R136),0)</f>
        <v>0</v>
      </c>
    </row>
    <row r="145" spans="2:25" ht="15.75" thickBot="1">
      <c r="B145" t="s">
        <v>493</v>
      </c>
      <c r="C145" s="154">
        <v>4.8</v>
      </c>
      <c r="P145" s="112" t="s">
        <v>494</v>
      </c>
      <c r="Q145" s="282">
        <f>IFERROR((Q124/Q136),0)</f>
        <v>0</v>
      </c>
      <c r="R145" s="282">
        <f>IFERROR((Q124/R136),0)</f>
        <v>0</v>
      </c>
      <c r="S145" s="167"/>
    </row>
    <row r="146" spans="2:25" ht="15">
      <c r="B146" t="s">
        <v>495</v>
      </c>
      <c r="C146"/>
    </row>
    <row r="147" spans="2:25" ht="15">
      <c r="B147" t="s">
        <v>496</v>
      </c>
      <c r="C147" s="154">
        <v>407.98</v>
      </c>
      <c r="Q147" s="148">
        <f>Q136</f>
        <v>0</v>
      </c>
      <c r="T147" s="148">
        <f>Q128</f>
        <v>0</v>
      </c>
    </row>
    <row r="148" spans="2:25" ht="15">
      <c r="B148" t="s">
        <v>497</v>
      </c>
      <c r="C148"/>
      <c r="Q148" s="148">
        <f>R136</f>
        <v>0</v>
      </c>
      <c r="T148" s="148">
        <f>T147</f>
        <v>0</v>
      </c>
    </row>
    <row r="149" spans="2:25" ht="15">
      <c r="B149" t="s">
        <v>498</v>
      </c>
      <c r="C149" s="154">
        <v>60.2</v>
      </c>
      <c r="Q149" s="148">
        <f>Q136-R136</f>
        <v>0</v>
      </c>
      <c r="R149" s="38" t="s">
        <v>499</v>
      </c>
    </row>
    <row r="150" spans="2:25" ht="15">
      <c r="B150" t="s">
        <v>500</v>
      </c>
      <c r="C150" s="154">
        <v>530.70000000000005</v>
      </c>
    </row>
    <row r="151" spans="2:25" ht="15">
      <c r="B151" t="s">
        <v>501</v>
      </c>
      <c r="C151" s="154">
        <v>38.31</v>
      </c>
    </row>
    <row r="152" spans="2:25" ht="15">
      <c r="B152" t="s">
        <v>502</v>
      </c>
      <c r="C152" s="154">
        <v>0.74</v>
      </c>
      <c r="W152" s="38"/>
      <c r="X152" s="38"/>
      <c r="Y152" s="38"/>
    </row>
    <row r="153" spans="2:25" ht="15">
      <c r="B153" t="s">
        <v>503</v>
      </c>
      <c r="C153"/>
    </row>
    <row r="154" spans="2:25" ht="15">
      <c r="B154" t="s">
        <v>504</v>
      </c>
      <c r="C154" s="154">
        <v>3.36</v>
      </c>
    </row>
    <row r="155" spans="2:25" ht="15">
      <c r="B155" t="s">
        <v>505</v>
      </c>
      <c r="C155"/>
    </row>
    <row r="156" spans="2:25" ht="15">
      <c r="B156" t="s">
        <v>506</v>
      </c>
      <c r="C156" s="154">
        <v>1927.11</v>
      </c>
    </row>
    <row r="157" spans="2:25" ht="15">
      <c r="B157" t="s">
        <v>507</v>
      </c>
      <c r="C157" s="154">
        <v>1706.81</v>
      </c>
    </row>
    <row r="158" spans="2:25" ht="15">
      <c r="B158" t="s">
        <v>508</v>
      </c>
      <c r="C158" s="154">
        <v>1264.8699999999999</v>
      </c>
    </row>
    <row r="159" spans="2:25" ht="15">
      <c r="B159" t="s">
        <v>509</v>
      </c>
      <c r="C159" s="154">
        <v>280.57</v>
      </c>
    </row>
    <row r="160" spans="2:25" ht="15">
      <c r="B160" t="s">
        <v>510</v>
      </c>
      <c r="C160" s="154">
        <v>0.61</v>
      </c>
    </row>
    <row r="161" spans="2:3" ht="15">
      <c r="B161" t="s">
        <v>511</v>
      </c>
      <c r="C161" s="154">
        <v>6.02</v>
      </c>
    </row>
    <row r="162" spans="2:3" ht="15">
      <c r="B162" t="s">
        <v>512</v>
      </c>
      <c r="C162" s="154">
        <v>52.65</v>
      </c>
    </row>
    <row r="163" spans="2:3" ht="15">
      <c r="B163" t="s">
        <v>513</v>
      </c>
      <c r="C163" s="154">
        <v>59.44</v>
      </c>
    </row>
    <row r="164" spans="2:3" ht="15">
      <c r="B164" t="s">
        <v>514</v>
      </c>
      <c r="C164" s="154">
        <v>2840.29</v>
      </c>
    </row>
    <row r="165" spans="2:3" ht="15">
      <c r="B165" t="s">
        <v>515</v>
      </c>
      <c r="C165"/>
    </row>
    <row r="166" spans="2:3" ht="15">
      <c r="B166" t="s">
        <v>516</v>
      </c>
      <c r="C166" s="154">
        <v>-391.17</v>
      </c>
    </row>
    <row r="167" spans="2:3" ht="15">
      <c r="B167" t="s">
        <v>517</v>
      </c>
      <c r="C167"/>
    </row>
    <row r="168" spans="2:3" ht="15">
      <c r="B168" t="s">
        <v>518</v>
      </c>
      <c r="C168" s="154">
        <v>381.01</v>
      </c>
    </row>
    <row r="169" spans="2:3" ht="15">
      <c r="B169" t="s">
        <v>519</v>
      </c>
      <c r="C169" s="154">
        <v>75.790000000000006</v>
      </c>
    </row>
    <row r="170" spans="2:3" ht="15">
      <c r="B170" t="s">
        <v>520</v>
      </c>
      <c r="C170" s="154">
        <v>2.86</v>
      </c>
    </row>
    <row r="171" spans="2:3" ht="15">
      <c r="B171" t="s">
        <v>521</v>
      </c>
      <c r="C171" s="154">
        <v>86.97</v>
      </c>
    </row>
    <row r="172" spans="2:3" ht="15">
      <c r="B172" t="s">
        <v>522</v>
      </c>
      <c r="C172"/>
    </row>
    <row r="173" spans="2:3" ht="15">
      <c r="B173" t="s">
        <v>523</v>
      </c>
      <c r="C173" s="154">
        <v>45037.77</v>
      </c>
    </row>
    <row r="174" spans="2:3" ht="15">
      <c r="B174" t="s">
        <v>524</v>
      </c>
      <c r="C174" s="154">
        <v>46046.48</v>
      </c>
    </row>
    <row r="175" spans="2:3" ht="15">
      <c r="B175" t="s">
        <v>525</v>
      </c>
      <c r="C175" s="154">
        <v>11697.54</v>
      </c>
    </row>
    <row r="176" spans="2:3" ht="15">
      <c r="B176" t="s">
        <v>104</v>
      </c>
      <c r="C176" s="154">
        <v>381.01</v>
      </c>
    </row>
    <row r="177" spans="2:3" ht="15">
      <c r="B177" t="s">
        <v>526</v>
      </c>
      <c r="C177" s="154">
        <v>9.52</v>
      </c>
    </row>
    <row r="178" spans="2:3" ht="15">
      <c r="B178" t="s">
        <v>527</v>
      </c>
      <c r="C178" s="154">
        <v>1112.8900000000001</v>
      </c>
    </row>
    <row r="179" spans="2:3" ht="15">
      <c r="B179" t="s">
        <v>528</v>
      </c>
      <c r="C179" s="154">
        <v>75.790000000000006</v>
      </c>
    </row>
    <row r="180" spans="2:3" ht="15">
      <c r="B180" t="s">
        <v>529</v>
      </c>
      <c r="C180" s="154">
        <v>2.86</v>
      </c>
    </row>
    <row r="181" spans="2:3" ht="15">
      <c r="B181" t="s">
        <v>530</v>
      </c>
      <c r="C181" s="154">
        <v>11351.58</v>
      </c>
    </row>
    <row r="182" spans="2:3" ht="15">
      <c r="B182" t="s">
        <v>531</v>
      </c>
      <c r="C182"/>
    </row>
    <row r="183" spans="2:3" ht="15">
      <c r="B183" t="s">
        <v>532</v>
      </c>
      <c r="C183" s="154">
        <v>10343.040000000001</v>
      </c>
    </row>
    <row r="184" spans="2:3" ht="15">
      <c r="B184" t="s">
        <v>533</v>
      </c>
      <c r="C184" s="154">
        <v>32143.95</v>
      </c>
    </row>
    <row r="185" spans="2:3" ht="15">
      <c r="B185" t="s">
        <v>534</v>
      </c>
      <c r="C185" s="154">
        <v>2550.77</v>
      </c>
    </row>
    <row r="186" spans="2:3" ht="15">
      <c r="B186" t="s">
        <v>535</v>
      </c>
      <c r="C186" s="154">
        <v>45037.77</v>
      </c>
    </row>
    <row r="187" spans="2:3" ht="15">
      <c r="B187" t="s">
        <v>536</v>
      </c>
      <c r="C187" s="154">
        <v>3579.39</v>
      </c>
    </row>
    <row r="188" spans="2:3" ht="15">
      <c r="B188" t="s">
        <v>537</v>
      </c>
      <c r="C188" s="154">
        <v>18517.740000000002</v>
      </c>
    </row>
    <row r="189" spans="2:3" ht="15">
      <c r="B189" t="s">
        <v>538</v>
      </c>
      <c r="C189" s="154">
        <v>563.22</v>
      </c>
    </row>
    <row r="190" spans="2:3" ht="15">
      <c r="B190" t="s">
        <v>539</v>
      </c>
      <c r="C190" s="154">
        <v>22660.35</v>
      </c>
    </row>
    <row r="191" spans="2:3" ht="15">
      <c r="B191" t="s">
        <v>540</v>
      </c>
      <c r="C191" s="154">
        <v>45037.77</v>
      </c>
    </row>
    <row r="192" spans="2:3" ht="15">
      <c r="B192" t="s">
        <v>541</v>
      </c>
      <c r="C192" s="154">
        <v>22660.35</v>
      </c>
    </row>
    <row r="193" spans="2:3" ht="15">
      <c r="B193" t="s">
        <v>542</v>
      </c>
      <c r="C193" s="154">
        <v>22377.42</v>
      </c>
    </row>
    <row r="194" spans="2:3" ht="15">
      <c r="B194" t="s">
        <v>543</v>
      </c>
      <c r="C194" s="154">
        <v>12467.35</v>
      </c>
    </row>
    <row r="195" spans="2:3" ht="15">
      <c r="B195" t="s">
        <v>544</v>
      </c>
      <c r="C195" s="154">
        <v>11316.53</v>
      </c>
    </row>
    <row r="196" spans="2:3" ht="15">
      <c r="B196" t="s">
        <v>545</v>
      </c>
      <c r="C196" s="154">
        <v>21226.6</v>
      </c>
    </row>
    <row r="197" spans="2:3" ht="15">
      <c r="B197" t="s">
        <v>546</v>
      </c>
      <c r="C197" s="154">
        <v>5905.34</v>
      </c>
    </row>
    <row r="198" spans="2:3" ht="15">
      <c r="B198" t="s">
        <v>547</v>
      </c>
      <c r="C198" s="154">
        <v>15321.27</v>
      </c>
    </row>
    <row r="199" spans="2:3" ht="15">
      <c r="B199" t="s">
        <v>548</v>
      </c>
      <c r="C199" s="154">
        <v>5009.8500000000004</v>
      </c>
    </row>
    <row r="200" spans="2:3" ht="15">
      <c r="B200" t="s">
        <v>549</v>
      </c>
      <c r="C200" s="154">
        <v>2840.29</v>
      </c>
    </row>
    <row r="201" spans="2:3" ht="15">
      <c r="B201" t="s">
        <v>550</v>
      </c>
      <c r="C201" s="154">
        <v>9.52</v>
      </c>
    </row>
    <row r="202" spans="2:3" ht="15">
      <c r="B202" t="s">
        <v>551</v>
      </c>
      <c r="C202" s="154">
        <v>13161.23</v>
      </c>
    </row>
    <row r="203" spans="2:3" ht="15">
      <c r="B203" t="s">
        <v>552</v>
      </c>
      <c r="C203" s="154">
        <v>7207.67</v>
      </c>
    </row>
    <row r="204" spans="2:3" ht="15">
      <c r="B204" t="s">
        <v>553</v>
      </c>
      <c r="C204"/>
    </row>
    <row r="205" spans="2:3" ht="15">
      <c r="B205" t="s">
        <v>554</v>
      </c>
      <c r="C205" s="154">
        <v>14086.09</v>
      </c>
    </row>
    <row r="206" spans="2:3" ht="15">
      <c r="B206" t="s">
        <v>555</v>
      </c>
      <c r="C206" s="154">
        <v>5814.3</v>
      </c>
    </row>
    <row r="207" spans="2:3" ht="15">
      <c r="B207" t="s">
        <v>556</v>
      </c>
      <c r="C207" s="154">
        <v>29.44</v>
      </c>
    </row>
    <row r="208" spans="2:3" ht="15">
      <c r="B208" t="s">
        <v>557</v>
      </c>
      <c r="C208" s="154">
        <v>15.87</v>
      </c>
    </row>
    <row r="209" spans="2:3" ht="15">
      <c r="B209" t="s">
        <v>558</v>
      </c>
      <c r="C209" s="154">
        <v>19321.93</v>
      </c>
    </row>
    <row r="210" spans="2:3" ht="15">
      <c r="B210" t="s">
        <v>559</v>
      </c>
      <c r="C210" s="154">
        <v>15909.49</v>
      </c>
    </row>
    <row r="211" spans="2:3" ht="15">
      <c r="B211" t="s">
        <v>560</v>
      </c>
      <c r="C211" s="154">
        <v>2814.77</v>
      </c>
    </row>
    <row r="212" spans="2:3" ht="15">
      <c r="B212" t="s">
        <v>561</v>
      </c>
      <c r="C212" s="154">
        <v>1569.02</v>
      </c>
    </row>
    <row r="213" spans="2:3" ht="15">
      <c r="B213" t="s">
        <v>562</v>
      </c>
      <c r="C213" s="154">
        <v>9708.09</v>
      </c>
    </row>
    <row r="214" spans="2:3" ht="15">
      <c r="B214" t="s">
        <v>563</v>
      </c>
      <c r="C214"/>
    </row>
    <row r="215" spans="2:3" ht="15">
      <c r="B215" t="s">
        <v>564</v>
      </c>
      <c r="C215" s="154">
        <v>6179.88</v>
      </c>
    </row>
    <row r="216" spans="2:3" ht="15">
      <c r="B216" t="s">
        <v>565</v>
      </c>
      <c r="C216" s="154">
        <v>3174.36</v>
      </c>
    </row>
    <row r="217" spans="2:3" ht="15">
      <c r="B217" t="s">
        <v>566</v>
      </c>
      <c r="C217" s="154">
        <v>11937.83</v>
      </c>
    </row>
    <row r="218" spans="2:3" ht="15">
      <c r="B218" t="s">
        <v>567</v>
      </c>
      <c r="C218"/>
    </row>
    <row r="219" spans="2:3" ht="15">
      <c r="B219" t="s">
        <v>568</v>
      </c>
      <c r="C219" s="154">
        <v>16890.54</v>
      </c>
    </row>
    <row r="220" spans="2:3" ht="15">
      <c r="B220" t="s">
        <v>569</v>
      </c>
      <c r="C220" s="154">
        <v>5997.15</v>
      </c>
    </row>
    <row r="221" spans="2:3" ht="15">
      <c r="B221" t="s">
        <v>570</v>
      </c>
      <c r="C221" s="154">
        <v>1986.54</v>
      </c>
    </row>
    <row r="222" spans="2:3" ht="15">
      <c r="B222" t="s">
        <v>571</v>
      </c>
      <c r="C222" s="154">
        <v>67673.38</v>
      </c>
    </row>
    <row r="223" spans="2:3" ht="15">
      <c r="B223" t="s">
        <v>572</v>
      </c>
      <c r="C223" s="154">
        <v>67748.210000000006</v>
      </c>
    </row>
    <row r="224" spans="2:3" ht="15">
      <c r="B224" t="s">
        <v>573</v>
      </c>
      <c r="C224" s="154">
        <v>11239.85</v>
      </c>
    </row>
    <row r="225" spans="2:3" ht="15">
      <c r="B225" t="s">
        <v>574</v>
      </c>
      <c r="C225" s="154">
        <v>5334.51</v>
      </c>
    </row>
    <row r="226" spans="2:3" ht="15">
      <c r="B226" t="s">
        <v>575</v>
      </c>
      <c r="C226"/>
    </row>
    <row r="227" spans="2:3" ht="15">
      <c r="B227" t="s">
        <v>576</v>
      </c>
      <c r="C227" s="154">
        <v>4962.8999999999996</v>
      </c>
    </row>
    <row r="228" spans="2:3" ht="15">
      <c r="B228" t="s">
        <v>577</v>
      </c>
      <c r="C228" s="154">
        <v>521.23</v>
      </c>
    </row>
    <row r="229" spans="2:3" ht="15">
      <c r="B229" t="s">
        <v>578</v>
      </c>
      <c r="C229" s="154">
        <v>1304.3599999999999</v>
      </c>
    </row>
    <row r="230" spans="2:3" ht="15">
      <c r="B230" t="s">
        <v>579</v>
      </c>
      <c r="C230" s="154">
        <v>2677.62</v>
      </c>
    </row>
    <row r="231" spans="2:3" ht="15">
      <c r="B231" t="s">
        <v>580</v>
      </c>
      <c r="C231" s="154">
        <v>75.790000000000006</v>
      </c>
    </row>
    <row r="232" spans="2:3" ht="15">
      <c r="B232" t="s">
        <v>581</v>
      </c>
      <c r="C232" s="154">
        <v>2.86</v>
      </c>
    </row>
    <row r="233" spans="2:3" ht="15">
      <c r="B233" t="s">
        <v>582</v>
      </c>
      <c r="C233" s="154">
        <v>334.07</v>
      </c>
    </row>
    <row r="234" spans="2:3" ht="15">
      <c r="B234" t="s">
        <v>583</v>
      </c>
      <c r="C234" s="154">
        <v>46.94</v>
      </c>
    </row>
    <row r="235" spans="2:3" ht="15">
      <c r="B235" t="s">
        <v>584</v>
      </c>
      <c r="C235" s="154">
        <v>4840.59</v>
      </c>
    </row>
    <row r="236" spans="2:3" ht="15">
      <c r="B236" t="s">
        <v>585</v>
      </c>
      <c r="C236" s="154">
        <v>523.13</v>
      </c>
    </row>
    <row r="237" spans="2:3" ht="15">
      <c r="B237" t="s">
        <v>586</v>
      </c>
      <c r="C237" s="154">
        <v>196.77</v>
      </c>
    </row>
  </sheetData>
  <sheetProtection sheet="1" objects="1" scenarios="1"/>
  <mergeCells count="33">
    <mergeCell ref="E128:F128"/>
    <mergeCell ref="O118:P118"/>
    <mergeCell ref="O121:O124"/>
    <mergeCell ref="E95:F95"/>
    <mergeCell ref="O95:P95"/>
    <mergeCell ref="O104:O107"/>
    <mergeCell ref="O108:O112"/>
    <mergeCell ref="O113:O115"/>
    <mergeCell ref="O128:P128"/>
    <mergeCell ref="E121:E124"/>
    <mergeCell ref="E98:E103"/>
    <mergeCell ref="E104:E107"/>
    <mergeCell ref="E113:E115"/>
    <mergeCell ref="O89:O92"/>
    <mergeCell ref="O98:O103"/>
    <mergeCell ref="E118:F118"/>
    <mergeCell ref="E108:E112"/>
    <mergeCell ref="E79:E83"/>
    <mergeCell ref="E89:E92"/>
    <mergeCell ref="O60:Q60"/>
    <mergeCell ref="E86:F86"/>
    <mergeCell ref="O86:P86"/>
    <mergeCell ref="O79:O83"/>
    <mergeCell ref="G1:G2"/>
    <mergeCell ref="E24:E42"/>
    <mergeCell ref="G45:G46"/>
    <mergeCell ref="J45:J46"/>
    <mergeCell ref="K45:L45"/>
    <mergeCell ref="E6:E12"/>
    <mergeCell ref="E13:E22"/>
    <mergeCell ref="O17:Q17"/>
    <mergeCell ref="M45:M46"/>
    <mergeCell ref="E47:E54"/>
  </mergeCells>
  <printOptions headings="1"/>
  <pageMargins left="0.25" right="0.25" top="0.75" bottom="0.75" header="0.3" footer="0.3"/>
  <pageSetup paperSize="9" scale="55" fitToWidth="0" orientation="portrait" r:id="rId1"/>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Zigmars Kikans</dc:creator>
  <cp:keywords/>
  <dc:description/>
  <cp:lastModifiedBy>Lita Gārbena</cp:lastModifiedBy>
  <cp:revision/>
  <dcterms:created xsi:type="dcterms:W3CDTF">2014-05-20T18:34:16Z</dcterms:created>
  <dcterms:modified xsi:type="dcterms:W3CDTF">2025-06-30T06:13:41Z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NXPowerLiteLastOptimized">
    <vt:lpwstr>330028</vt:lpwstr>
  </property>
  <property fmtid="{D5CDD505-2E9C-101B-9397-08002B2CF9AE}" pid="3" name="NXPowerLiteSettings">
    <vt:lpwstr>C7000400038000</vt:lpwstr>
  </property>
  <property fmtid="{D5CDD505-2E9C-101B-9397-08002B2CF9AE}" pid="4" name="NXPowerLiteVersion">
    <vt:lpwstr>S10.3.1</vt:lpwstr>
  </property>
</Properties>
</file>